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Ganesh\FY Sem 1\FM\"/>
    </mc:Choice>
  </mc:AlternateContent>
  <xr:revisionPtr revIDLastSave="0" documentId="8_{C44A12B3-5E2E-4CF8-BF92-189C352FC5C3}" xr6:coauthVersionLast="47" xr6:coauthVersionMax="47" xr10:uidLastSave="{00000000-0000-0000-0000-000000000000}"/>
  <bookViews>
    <workbookView xWindow="-120" yWindow="-120" windowWidth="20730" windowHeight="11760" activeTab="2" xr2:uid="{8FCDDDD1-BE24-40F5-9265-0A0E2F143105}"/>
  </bookViews>
  <sheets>
    <sheet name="Cashflow" sheetId="1" r:id="rId1"/>
    <sheet name="NPV and IRR" sheetId="2" r:id="rId2"/>
    <sheet name="Future Cashlow" sheetId="8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79" i="8" l="1"/>
  <c r="J279" i="8"/>
  <c r="F280" i="8"/>
  <c r="J280" i="8"/>
  <c r="F271" i="8"/>
  <c r="J271" i="8"/>
  <c r="F272" i="8"/>
  <c r="J272" i="8"/>
  <c r="F273" i="8"/>
  <c r="J273" i="8"/>
  <c r="F274" i="8"/>
  <c r="J274" i="8"/>
  <c r="F275" i="8"/>
  <c r="J275" i="8"/>
  <c r="F276" i="8"/>
  <c r="J276" i="8"/>
  <c r="F277" i="8"/>
  <c r="J277" i="8"/>
  <c r="F278" i="8"/>
  <c r="J278" i="8"/>
  <c r="F246" i="8"/>
  <c r="J246" i="8"/>
  <c r="F247" i="8"/>
  <c r="J247" i="8"/>
  <c r="F248" i="8"/>
  <c r="J248" i="8"/>
  <c r="F249" i="8"/>
  <c r="J249" i="8"/>
  <c r="F250" i="8"/>
  <c r="J250" i="8"/>
  <c r="F251" i="8"/>
  <c r="J251" i="8"/>
  <c r="F252" i="8"/>
  <c r="J252" i="8"/>
  <c r="F253" i="8"/>
  <c r="J253" i="8"/>
  <c r="F254" i="8"/>
  <c r="J254" i="8"/>
  <c r="F255" i="8"/>
  <c r="J255" i="8"/>
  <c r="F220" i="8"/>
  <c r="K220" i="8"/>
  <c r="F221" i="8"/>
  <c r="K221" i="8"/>
  <c r="F222" i="8"/>
  <c r="K222" i="8"/>
  <c r="F223" i="8"/>
  <c r="K223" i="8"/>
  <c r="F224" i="8"/>
  <c r="K224" i="8"/>
  <c r="F225" i="8"/>
  <c r="K225" i="8"/>
  <c r="F226" i="8"/>
  <c r="K226" i="8"/>
  <c r="F227" i="8"/>
  <c r="K227" i="8"/>
  <c r="F228" i="8"/>
  <c r="K228" i="8"/>
  <c r="F229" i="8"/>
  <c r="K229" i="8"/>
  <c r="F287" i="8"/>
  <c r="F288" i="8" s="1"/>
  <c r="F289" i="8" s="1"/>
  <c r="F290" i="8" s="1"/>
  <c r="F291" i="8" s="1"/>
  <c r="F292" i="8" s="1"/>
  <c r="F293" i="8" s="1"/>
  <c r="F294" i="8" s="1"/>
  <c r="F295" i="8" s="1"/>
  <c r="F296" i="8" s="1"/>
  <c r="F297" i="8" s="1"/>
  <c r="F298" i="8" s="1"/>
  <c r="F299" i="8" s="1"/>
  <c r="F300" i="8" s="1"/>
  <c r="F301" i="8" s="1"/>
  <c r="F302" i="8" s="1"/>
  <c r="F303" i="8" s="1"/>
  <c r="F304" i="8" s="1"/>
  <c r="F305" i="8" s="1"/>
  <c r="F306" i="8" s="1"/>
  <c r="J270" i="8"/>
  <c r="F270" i="8"/>
  <c r="J269" i="8"/>
  <c r="F269" i="8"/>
  <c r="J268" i="8"/>
  <c r="F268" i="8"/>
  <c r="J267" i="8"/>
  <c r="F267" i="8"/>
  <c r="J266" i="8"/>
  <c r="F266" i="8"/>
  <c r="J265" i="8"/>
  <c r="F265" i="8"/>
  <c r="J264" i="8"/>
  <c r="F264" i="8"/>
  <c r="J263" i="8"/>
  <c r="F263" i="8"/>
  <c r="J262" i="8"/>
  <c r="F262" i="8"/>
  <c r="J261" i="8"/>
  <c r="F261" i="8"/>
  <c r="J260" i="8"/>
  <c r="F260" i="8"/>
  <c r="J245" i="8"/>
  <c r="F245" i="8"/>
  <c r="J244" i="8"/>
  <c r="F244" i="8"/>
  <c r="J243" i="8"/>
  <c r="F243" i="8"/>
  <c r="J242" i="8"/>
  <c r="F242" i="8"/>
  <c r="J241" i="8"/>
  <c r="F241" i="8"/>
  <c r="J240" i="8"/>
  <c r="F240" i="8"/>
  <c r="J239" i="8"/>
  <c r="F239" i="8"/>
  <c r="J238" i="8"/>
  <c r="F238" i="8"/>
  <c r="J237" i="8"/>
  <c r="F237" i="8"/>
  <c r="J236" i="8"/>
  <c r="F236" i="8"/>
  <c r="J235" i="8"/>
  <c r="F235" i="8"/>
  <c r="K219" i="8"/>
  <c r="F219" i="8"/>
  <c r="K218" i="8"/>
  <c r="F218" i="8"/>
  <c r="K217" i="8"/>
  <c r="F217" i="8"/>
  <c r="K216" i="8"/>
  <c r="F216" i="8"/>
  <c r="K215" i="8"/>
  <c r="F215" i="8"/>
  <c r="K214" i="8"/>
  <c r="F214" i="8"/>
  <c r="K213" i="8"/>
  <c r="F213" i="8"/>
  <c r="K212" i="8"/>
  <c r="F212" i="8"/>
  <c r="K211" i="8"/>
  <c r="F211" i="8"/>
  <c r="K210" i="8"/>
  <c r="F210" i="8"/>
  <c r="K209" i="8"/>
  <c r="F32" i="8" s="1"/>
  <c r="F209" i="8"/>
  <c r="I184" i="8"/>
  <c r="I185" i="8" s="1"/>
  <c r="F183" i="8"/>
  <c r="I158" i="8"/>
  <c r="F33" i="8" s="1"/>
  <c r="G158" i="8"/>
  <c r="G159" i="8" s="1"/>
  <c r="G160" i="8" s="1"/>
  <c r="G161" i="8" s="1"/>
  <c r="G162" i="8" s="1"/>
  <c r="G163" i="8" s="1"/>
  <c r="G164" i="8" s="1"/>
  <c r="G165" i="8" s="1"/>
  <c r="G166" i="8" s="1"/>
  <c r="G167" i="8" s="1"/>
  <c r="G168" i="8" s="1"/>
  <c r="G169" i="8" s="1"/>
  <c r="F157" i="8"/>
  <c r="H127" i="8"/>
  <c r="H128" i="8" s="1"/>
  <c r="H129" i="8" s="1"/>
  <c r="H130" i="8" s="1"/>
  <c r="H131" i="8" s="1"/>
  <c r="H132" i="8" s="1"/>
  <c r="H133" i="8" s="1"/>
  <c r="H134" i="8" s="1"/>
  <c r="H135" i="8" s="1"/>
  <c r="H136" i="8" s="1"/>
  <c r="H137" i="8" s="1"/>
  <c r="G127" i="8"/>
  <c r="K126" i="8"/>
  <c r="L126" i="8" s="1"/>
  <c r="I126" i="8"/>
  <c r="K103" i="8"/>
  <c r="K104" i="8" s="1"/>
  <c r="K105" i="8" s="1"/>
  <c r="K106" i="8" s="1"/>
  <c r="K107" i="8" s="1"/>
  <c r="K108" i="8" s="1"/>
  <c r="K109" i="8" s="1"/>
  <c r="K110" i="8" s="1"/>
  <c r="K111" i="8" s="1"/>
  <c r="K112" i="8" s="1"/>
  <c r="K113" i="8" s="1"/>
  <c r="K114" i="8" s="1"/>
  <c r="K115" i="8" s="1"/>
  <c r="K116" i="8" s="1"/>
  <c r="K117" i="8" s="1"/>
  <c r="K118" i="8" s="1"/>
  <c r="K119" i="8" s="1"/>
  <c r="K120" i="8" s="1"/>
  <c r="K121" i="8" s="1"/>
  <c r="K122" i="8" s="1"/>
  <c r="J103" i="8"/>
  <c r="J104" i="8" s="1"/>
  <c r="J105" i="8" s="1"/>
  <c r="J106" i="8" s="1"/>
  <c r="J107" i="8" s="1"/>
  <c r="J108" i="8" s="1"/>
  <c r="J109" i="8" s="1"/>
  <c r="J110" i="8" s="1"/>
  <c r="J111" i="8" s="1"/>
  <c r="J112" i="8" s="1"/>
  <c r="J113" i="8" s="1"/>
  <c r="H103" i="8"/>
  <c r="H104" i="8" s="1"/>
  <c r="H105" i="8" s="1"/>
  <c r="H106" i="8" s="1"/>
  <c r="H107" i="8" s="1"/>
  <c r="H108" i="8" s="1"/>
  <c r="H109" i="8" s="1"/>
  <c r="H110" i="8" s="1"/>
  <c r="H111" i="8" s="1"/>
  <c r="H112" i="8" s="1"/>
  <c r="H113" i="8" s="1"/>
  <c r="H114" i="8" s="1"/>
  <c r="H115" i="8" s="1"/>
  <c r="H116" i="8" s="1"/>
  <c r="H117" i="8" s="1"/>
  <c r="H118" i="8" s="1"/>
  <c r="H119" i="8" s="1"/>
  <c r="H120" i="8" s="1"/>
  <c r="H121" i="8" s="1"/>
  <c r="H122" i="8" s="1"/>
  <c r="G103" i="8"/>
  <c r="G104" i="8" s="1"/>
  <c r="G105" i="8" s="1"/>
  <c r="G106" i="8" s="1"/>
  <c r="G107" i="8" s="1"/>
  <c r="G108" i="8" s="1"/>
  <c r="G109" i="8" s="1"/>
  <c r="G110" i="8" s="1"/>
  <c r="G111" i="8" s="1"/>
  <c r="G112" i="8" s="1"/>
  <c r="G113" i="8" s="1"/>
  <c r="G114" i="8" s="1"/>
  <c r="G115" i="8" s="1"/>
  <c r="G116" i="8" s="1"/>
  <c r="G117" i="8" s="1"/>
  <c r="G118" i="8" s="1"/>
  <c r="G119" i="8" s="1"/>
  <c r="G120" i="8" s="1"/>
  <c r="G121" i="8" s="1"/>
  <c r="G122" i="8" s="1"/>
  <c r="F103" i="8"/>
  <c r="L102" i="8"/>
  <c r="I102" i="8"/>
  <c r="K77" i="8"/>
  <c r="K78" i="8" s="1"/>
  <c r="K79" i="8" s="1"/>
  <c r="K80" i="8" s="1"/>
  <c r="K81" i="8" s="1"/>
  <c r="K82" i="8" s="1"/>
  <c r="K83" i="8" s="1"/>
  <c r="K84" i="8" s="1"/>
  <c r="K85" i="8" s="1"/>
  <c r="K86" i="8" s="1"/>
  <c r="K87" i="8" s="1"/>
  <c r="K88" i="8" s="1"/>
  <c r="K89" i="8" s="1"/>
  <c r="K90" i="8" s="1"/>
  <c r="K91" i="8" s="1"/>
  <c r="K92" i="8" s="1"/>
  <c r="K93" i="8" s="1"/>
  <c r="K94" i="8" s="1"/>
  <c r="K95" i="8" s="1"/>
  <c r="K96" i="8" s="1"/>
  <c r="J77" i="8"/>
  <c r="J78" i="8" s="1"/>
  <c r="J79" i="8" s="1"/>
  <c r="J80" i="8" s="1"/>
  <c r="J81" i="8" s="1"/>
  <c r="J82" i="8" s="1"/>
  <c r="J83" i="8" s="1"/>
  <c r="J84" i="8" s="1"/>
  <c r="J85" i="8" s="1"/>
  <c r="J86" i="8" s="1"/>
  <c r="J87" i="8" s="1"/>
  <c r="J88" i="8" s="1"/>
  <c r="J89" i="8" s="1"/>
  <c r="J90" i="8" s="1"/>
  <c r="J91" i="8" s="1"/>
  <c r="J92" i="8" s="1"/>
  <c r="J93" i="8" s="1"/>
  <c r="J94" i="8" s="1"/>
  <c r="J95" i="8" s="1"/>
  <c r="J96" i="8" s="1"/>
  <c r="H77" i="8"/>
  <c r="H78" i="8" s="1"/>
  <c r="H79" i="8" s="1"/>
  <c r="H80" i="8" s="1"/>
  <c r="H81" i="8" s="1"/>
  <c r="H82" i="8" s="1"/>
  <c r="H83" i="8" s="1"/>
  <c r="H84" i="8" s="1"/>
  <c r="H85" i="8" s="1"/>
  <c r="H86" i="8" s="1"/>
  <c r="H87" i="8" s="1"/>
  <c r="H88" i="8" s="1"/>
  <c r="H89" i="8" s="1"/>
  <c r="H90" i="8" s="1"/>
  <c r="H91" i="8" s="1"/>
  <c r="H92" i="8" s="1"/>
  <c r="H93" i="8" s="1"/>
  <c r="H94" i="8" s="1"/>
  <c r="H95" i="8" s="1"/>
  <c r="H96" i="8" s="1"/>
  <c r="G77" i="8"/>
  <c r="G78" i="8" s="1"/>
  <c r="G79" i="8" s="1"/>
  <c r="G80" i="8" s="1"/>
  <c r="G81" i="8" s="1"/>
  <c r="G82" i="8" s="1"/>
  <c r="G83" i="8" s="1"/>
  <c r="G84" i="8" s="1"/>
  <c r="G85" i="8" s="1"/>
  <c r="G86" i="8" s="1"/>
  <c r="G87" i="8" s="1"/>
  <c r="G88" i="8" s="1"/>
  <c r="G89" i="8" s="1"/>
  <c r="G90" i="8" s="1"/>
  <c r="G91" i="8" s="1"/>
  <c r="G92" i="8" s="1"/>
  <c r="G93" i="8" s="1"/>
  <c r="G94" i="8" s="1"/>
  <c r="G95" i="8" s="1"/>
  <c r="G96" i="8" s="1"/>
  <c r="F77" i="8"/>
  <c r="L76" i="8"/>
  <c r="I76" i="8"/>
  <c r="G32" i="8" s="1"/>
  <c r="H32" i="8" s="1"/>
  <c r="Q45" i="2"/>
  <c r="H45" i="2"/>
  <c r="Q25" i="2"/>
  <c r="H25" i="2"/>
  <c r="J31" i="1"/>
  <c r="J30" i="1"/>
  <c r="J29" i="1"/>
  <c r="J28" i="1"/>
  <c r="J27" i="1"/>
  <c r="J26" i="1"/>
  <c r="J25" i="1"/>
  <c r="J24" i="1"/>
  <c r="J23" i="1"/>
  <c r="J22" i="1"/>
  <c r="J21" i="1"/>
  <c r="I31" i="1"/>
  <c r="I30" i="1"/>
  <c r="I29" i="1"/>
  <c r="I28" i="1"/>
  <c r="I27" i="1"/>
  <c r="I26" i="1"/>
  <c r="I25" i="1"/>
  <c r="I24" i="1"/>
  <c r="I23" i="1"/>
  <c r="I22" i="1"/>
  <c r="I21" i="1"/>
  <c r="H31" i="1"/>
  <c r="H30" i="1"/>
  <c r="H29" i="1"/>
  <c r="H28" i="1"/>
  <c r="H27" i="1"/>
  <c r="H26" i="1"/>
  <c r="H25" i="1"/>
  <c r="H24" i="1"/>
  <c r="H23" i="1"/>
  <c r="H22" i="1"/>
  <c r="H21" i="1"/>
  <c r="J16" i="1"/>
  <c r="J15" i="1"/>
  <c r="J14" i="1"/>
  <c r="J13" i="1"/>
  <c r="J12" i="1"/>
  <c r="J11" i="1"/>
  <c r="J10" i="1"/>
  <c r="J9" i="1"/>
  <c r="J8" i="1"/>
  <c r="J7" i="1"/>
  <c r="J6" i="1"/>
  <c r="I16" i="1"/>
  <c r="I15" i="1"/>
  <c r="I14" i="1"/>
  <c r="I13" i="1"/>
  <c r="I12" i="1"/>
  <c r="I11" i="1"/>
  <c r="I10" i="1"/>
  <c r="I9" i="1"/>
  <c r="I8" i="1"/>
  <c r="I7" i="1"/>
  <c r="I6" i="1"/>
  <c r="H16" i="1"/>
  <c r="H15" i="1"/>
  <c r="H14" i="1"/>
  <c r="H13" i="1"/>
  <c r="H12" i="1"/>
  <c r="H11" i="1"/>
  <c r="H10" i="1"/>
  <c r="H9" i="1"/>
  <c r="H8" i="1"/>
  <c r="H7" i="1"/>
  <c r="H6" i="1"/>
  <c r="I32" i="8" l="1"/>
  <c r="J32" i="8" s="1"/>
  <c r="G170" i="8"/>
  <c r="G171" i="8" s="1"/>
  <c r="G172" i="8" s="1"/>
  <c r="G173" i="8" s="1"/>
  <c r="G174" i="8" s="1"/>
  <c r="G175" i="8" s="1"/>
  <c r="G176" i="8" s="1"/>
  <c r="G177" i="8" s="1"/>
  <c r="H138" i="8"/>
  <c r="H139" i="8" s="1"/>
  <c r="H140" i="8" s="1"/>
  <c r="H141" i="8" s="1"/>
  <c r="H142" i="8" s="1"/>
  <c r="H143" i="8" s="1"/>
  <c r="H144" i="8" s="1"/>
  <c r="H145" i="8" s="1"/>
  <c r="J114" i="8"/>
  <c r="J115" i="8" s="1"/>
  <c r="J116" i="8" s="1"/>
  <c r="J117" i="8" s="1"/>
  <c r="J118" i="8" s="1"/>
  <c r="J119" i="8" s="1"/>
  <c r="J120" i="8" s="1"/>
  <c r="J121" i="8" s="1"/>
  <c r="J122" i="8" s="1"/>
  <c r="F6" i="8"/>
  <c r="G6" i="8"/>
  <c r="F184" i="8"/>
  <c r="I186" i="8"/>
  <c r="F186" i="8" s="1"/>
  <c r="F185" i="8"/>
  <c r="K127" i="8"/>
  <c r="K128" i="8" s="1"/>
  <c r="K129" i="8" s="1"/>
  <c r="K130" i="8" s="1"/>
  <c r="K131" i="8" s="1"/>
  <c r="K132" i="8" s="1"/>
  <c r="K133" i="8" s="1"/>
  <c r="K134" i="8" s="1"/>
  <c r="K135" i="8" s="1"/>
  <c r="K136" i="8" s="1"/>
  <c r="K137" i="8" s="1"/>
  <c r="I127" i="8"/>
  <c r="F104" i="8"/>
  <c r="I103" i="8"/>
  <c r="G128" i="8"/>
  <c r="F158" i="8"/>
  <c r="F78" i="8"/>
  <c r="I77" i="8"/>
  <c r="G33" i="8" s="1"/>
  <c r="H33" i="8" s="1"/>
  <c r="I33" i="8" s="1"/>
  <c r="J33" i="8" s="1"/>
  <c r="L103" i="8"/>
  <c r="L77" i="8"/>
  <c r="I159" i="8"/>
  <c r="F34" i="8" s="1"/>
  <c r="F142" i="1"/>
  <c r="F141" i="1"/>
  <c r="F140" i="1"/>
  <c r="F139" i="1"/>
  <c r="F138" i="1"/>
  <c r="F137" i="1"/>
  <c r="F136" i="1"/>
  <c r="F135" i="1"/>
  <c r="F134" i="1"/>
  <c r="F133" i="1"/>
  <c r="F132" i="1"/>
  <c r="J172" i="1"/>
  <c r="J171" i="1"/>
  <c r="J170" i="1"/>
  <c r="J169" i="1"/>
  <c r="J168" i="1"/>
  <c r="J167" i="1"/>
  <c r="J166" i="1"/>
  <c r="J165" i="1"/>
  <c r="J164" i="1"/>
  <c r="J163" i="1"/>
  <c r="J162" i="1"/>
  <c r="F172" i="1"/>
  <c r="F171" i="1"/>
  <c r="F170" i="1"/>
  <c r="F169" i="1"/>
  <c r="F168" i="1"/>
  <c r="F167" i="1"/>
  <c r="F166" i="1"/>
  <c r="F165" i="1"/>
  <c r="F164" i="1"/>
  <c r="F163" i="1"/>
  <c r="F162" i="1"/>
  <c r="K142" i="1"/>
  <c r="K141" i="1"/>
  <c r="K140" i="1"/>
  <c r="K139" i="1"/>
  <c r="K138" i="1"/>
  <c r="K137" i="1"/>
  <c r="K136" i="1"/>
  <c r="K135" i="1"/>
  <c r="K134" i="1"/>
  <c r="K133" i="1"/>
  <c r="K132" i="1"/>
  <c r="F157" i="1"/>
  <c r="F156" i="1"/>
  <c r="F155" i="1"/>
  <c r="F154" i="1"/>
  <c r="F153" i="1"/>
  <c r="F152" i="1"/>
  <c r="F151" i="1"/>
  <c r="F150" i="1"/>
  <c r="F149" i="1"/>
  <c r="F148" i="1"/>
  <c r="F147" i="1"/>
  <c r="J157" i="1"/>
  <c r="J156" i="1"/>
  <c r="J155" i="1"/>
  <c r="J154" i="1"/>
  <c r="J153" i="1"/>
  <c r="J152" i="1"/>
  <c r="J151" i="1"/>
  <c r="J150" i="1"/>
  <c r="J149" i="1"/>
  <c r="J147" i="1"/>
  <c r="J148" i="1"/>
  <c r="I82" i="1"/>
  <c r="L68" i="1"/>
  <c r="F178" i="1"/>
  <c r="F179" i="1" s="1"/>
  <c r="F180" i="1" s="1"/>
  <c r="F181" i="1" s="1"/>
  <c r="F182" i="1" s="1"/>
  <c r="F183" i="1" s="1"/>
  <c r="F184" i="1" s="1"/>
  <c r="F185" i="1" s="1"/>
  <c r="F186" i="1" s="1"/>
  <c r="F187" i="1" s="1"/>
  <c r="F117" i="1"/>
  <c r="I118" i="1"/>
  <c r="F118" i="1" s="1"/>
  <c r="F54" i="1"/>
  <c r="F55" i="1" s="1"/>
  <c r="F56" i="1" s="1"/>
  <c r="F57" i="1" s="1"/>
  <c r="F58" i="1" s="1"/>
  <c r="F59" i="1" s="1"/>
  <c r="F60" i="1" s="1"/>
  <c r="F61" i="1" s="1"/>
  <c r="F62" i="1" s="1"/>
  <c r="F63" i="1" s="1"/>
  <c r="F69" i="1"/>
  <c r="F70" i="1" s="1"/>
  <c r="F71" i="1" s="1"/>
  <c r="F72" i="1" s="1"/>
  <c r="F73" i="1" s="1"/>
  <c r="F74" i="1" s="1"/>
  <c r="F75" i="1" s="1"/>
  <c r="F76" i="1" s="1"/>
  <c r="F77" i="1" s="1"/>
  <c r="F78" i="1" s="1"/>
  <c r="I103" i="1"/>
  <c r="I104" i="1" s="1"/>
  <c r="I105" i="1" s="1"/>
  <c r="I106" i="1" s="1"/>
  <c r="I107" i="1" s="1"/>
  <c r="I108" i="1" s="1"/>
  <c r="I109" i="1" s="1"/>
  <c r="I110" i="1" s="1"/>
  <c r="I111" i="1" s="1"/>
  <c r="I112" i="1" s="1"/>
  <c r="F102" i="1"/>
  <c r="G103" i="1"/>
  <c r="G104" i="1" s="1"/>
  <c r="K82" i="1"/>
  <c r="L82" i="1" s="1"/>
  <c r="G83" i="1"/>
  <c r="G84" i="1" s="1"/>
  <c r="H83" i="1"/>
  <c r="H84" i="1" s="1"/>
  <c r="H85" i="1" s="1"/>
  <c r="H86" i="1" s="1"/>
  <c r="H87" i="1" s="1"/>
  <c r="H88" i="1" s="1"/>
  <c r="H89" i="1" s="1"/>
  <c r="H90" i="1" s="1"/>
  <c r="H91" i="1" s="1"/>
  <c r="G69" i="1"/>
  <c r="G70" i="1" s="1"/>
  <c r="G71" i="1" s="1"/>
  <c r="G72" i="1" s="1"/>
  <c r="G73" i="1" s="1"/>
  <c r="G74" i="1" s="1"/>
  <c r="G75" i="1" s="1"/>
  <c r="G76" i="1" s="1"/>
  <c r="G77" i="1" s="1"/>
  <c r="G78" i="1" s="1"/>
  <c r="K69" i="1"/>
  <c r="K70" i="1" s="1"/>
  <c r="K71" i="1" s="1"/>
  <c r="K72" i="1" s="1"/>
  <c r="K73" i="1" s="1"/>
  <c r="K74" i="1" s="1"/>
  <c r="K75" i="1" s="1"/>
  <c r="K76" i="1" s="1"/>
  <c r="K77" i="1" s="1"/>
  <c r="K78" i="1" s="1"/>
  <c r="J69" i="1"/>
  <c r="J70" i="1" s="1"/>
  <c r="J71" i="1" s="1"/>
  <c r="J72" i="1" s="1"/>
  <c r="J73" i="1" s="1"/>
  <c r="J74" i="1" s="1"/>
  <c r="J75" i="1" s="1"/>
  <c r="J76" i="1" s="1"/>
  <c r="J77" i="1" s="1"/>
  <c r="J78" i="1" s="1"/>
  <c r="H69" i="1"/>
  <c r="H70" i="1" s="1"/>
  <c r="H71" i="1" s="1"/>
  <c r="H72" i="1" s="1"/>
  <c r="H73" i="1" s="1"/>
  <c r="H74" i="1" s="1"/>
  <c r="H75" i="1" s="1"/>
  <c r="H76" i="1" s="1"/>
  <c r="H77" i="1" s="1"/>
  <c r="H78" i="1" s="1"/>
  <c r="I68" i="1"/>
  <c r="G6" i="1" s="1"/>
  <c r="L53" i="1"/>
  <c r="K54" i="1"/>
  <c r="K55" i="1" s="1"/>
  <c r="K56" i="1" s="1"/>
  <c r="K57" i="1" s="1"/>
  <c r="K58" i="1" s="1"/>
  <c r="K59" i="1" s="1"/>
  <c r="K60" i="1" s="1"/>
  <c r="K61" i="1" s="1"/>
  <c r="K62" i="1" s="1"/>
  <c r="K63" i="1" s="1"/>
  <c r="J54" i="1"/>
  <c r="J55" i="1" s="1"/>
  <c r="J56" i="1" s="1"/>
  <c r="J57" i="1" s="1"/>
  <c r="J58" i="1" s="1"/>
  <c r="J59" i="1" s="1"/>
  <c r="J60" i="1" s="1"/>
  <c r="J61" i="1" s="1"/>
  <c r="J62" i="1" s="1"/>
  <c r="J63" i="1" s="1"/>
  <c r="I53" i="1"/>
  <c r="H54" i="1"/>
  <c r="H55" i="1" s="1"/>
  <c r="H56" i="1" s="1"/>
  <c r="H57" i="1" s="1"/>
  <c r="H58" i="1" s="1"/>
  <c r="H59" i="1" s="1"/>
  <c r="H60" i="1" s="1"/>
  <c r="H61" i="1" s="1"/>
  <c r="H62" i="1" s="1"/>
  <c r="H63" i="1" s="1"/>
  <c r="G54" i="1"/>
  <c r="G55" i="1" s="1"/>
  <c r="G56" i="1" s="1"/>
  <c r="G57" i="1" s="1"/>
  <c r="G58" i="1" s="1"/>
  <c r="G59" i="1" s="1"/>
  <c r="G60" i="1" s="1"/>
  <c r="G61" i="1" s="1"/>
  <c r="G62" i="1" s="1"/>
  <c r="G63" i="1" s="1"/>
  <c r="H6" i="8" l="1"/>
  <c r="I6" i="8" s="1"/>
  <c r="J6" i="8" s="1"/>
  <c r="K138" i="8"/>
  <c r="F7" i="8"/>
  <c r="L127" i="8"/>
  <c r="I187" i="8"/>
  <c r="I188" i="8" s="1"/>
  <c r="G7" i="8"/>
  <c r="L78" i="8"/>
  <c r="I78" i="8"/>
  <c r="G34" i="8" s="1"/>
  <c r="H34" i="8" s="1"/>
  <c r="F79" i="8"/>
  <c r="G129" i="8"/>
  <c r="I128" i="8"/>
  <c r="L128" i="8"/>
  <c r="I160" i="8"/>
  <c r="F35" i="8" s="1"/>
  <c r="F159" i="8"/>
  <c r="F8" i="8" s="1"/>
  <c r="L104" i="8"/>
  <c r="F105" i="8"/>
  <c r="I104" i="8"/>
  <c r="F6" i="1"/>
  <c r="I84" i="1"/>
  <c r="I83" i="1"/>
  <c r="L78" i="1"/>
  <c r="L69" i="1"/>
  <c r="L73" i="1"/>
  <c r="L77" i="1"/>
  <c r="L70" i="1"/>
  <c r="L74" i="1"/>
  <c r="L71" i="1"/>
  <c r="L75" i="1"/>
  <c r="L72" i="1"/>
  <c r="L76" i="1"/>
  <c r="I119" i="1"/>
  <c r="F104" i="1"/>
  <c r="G105" i="1"/>
  <c r="F103" i="1"/>
  <c r="F7" i="1" s="1"/>
  <c r="I69" i="1"/>
  <c r="L63" i="1"/>
  <c r="L61" i="1"/>
  <c r="L57" i="1"/>
  <c r="G85" i="1"/>
  <c r="I85" i="1" s="1"/>
  <c r="L62" i="1"/>
  <c r="L54" i="1"/>
  <c r="K83" i="1"/>
  <c r="K84" i="1" s="1"/>
  <c r="L58" i="1"/>
  <c r="L60" i="1"/>
  <c r="L56" i="1"/>
  <c r="L59" i="1"/>
  <c r="L55" i="1"/>
  <c r="I63" i="1"/>
  <c r="I54" i="1"/>
  <c r="I60" i="1"/>
  <c r="I56" i="1"/>
  <c r="I62" i="1"/>
  <c r="I58" i="1"/>
  <c r="I61" i="1"/>
  <c r="I57" i="1"/>
  <c r="I59" i="1"/>
  <c r="I55" i="1"/>
  <c r="I34" i="8" l="1"/>
  <c r="J34" i="8"/>
  <c r="K139" i="8"/>
  <c r="H7" i="8"/>
  <c r="I7" i="8" s="1"/>
  <c r="J7" i="8" s="1"/>
  <c r="F187" i="8"/>
  <c r="I105" i="8"/>
  <c r="F106" i="8"/>
  <c r="L105" i="8"/>
  <c r="L129" i="8"/>
  <c r="I129" i="8"/>
  <c r="G130" i="8"/>
  <c r="G8" i="8"/>
  <c r="H8" i="8" s="1"/>
  <c r="I161" i="8"/>
  <c r="F36" i="8" s="1"/>
  <c r="F160" i="8"/>
  <c r="F9" i="8" s="1"/>
  <c r="I79" i="8"/>
  <c r="G35" i="8" s="1"/>
  <c r="H35" i="8" s="1"/>
  <c r="I35" i="8" s="1"/>
  <c r="J35" i="8" s="1"/>
  <c r="F80" i="8"/>
  <c r="L79" i="8"/>
  <c r="F188" i="8"/>
  <c r="I189" i="8"/>
  <c r="G7" i="1"/>
  <c r="K85" i="1"/>
  <c r="K86" i="1" s="1"/>
  <c r="K87" i="1" s="1"/>
  <c r="K88" i="1" s="1"/>
  <c r="K89" i="1" s="1"/>
  <c r="K90" i="1" s="1"/>
  <c r="K91" i="1" s="1"/>
  <c r="L84" i="1"/>
  <c r="L83" i="1"/>
  <c r="F119" i="1"/>
  <c r="F8" i="1" s="1"/>
  <c r="I120" i="1"/>
  <c r="G106" i="1"/>
  <c r="F105" i="1"/>
  <c r="I70" i="1"/>
  <c r="G8" i="1" s="1"/>
  <c r="G86" i="1"/>
  <c r="I86" i="1" s="1"/>
  <c r="K140" i="8" l="1"/>
  <c r="I8" i="8"/>
  <c r="J8" i="8" s="1"/>
  <c r="I162" i="8"/>
  <c r="F37" i="8" s="1"/>
  <c r="F161" i="8"/>
  <c r="F10" i="8" s="1"/>
  <c r="L80" i="8"/>
  <c r="F81" i="8"/>
  <c r="I80" i="8"/>
  <c r="G36" i="8" s="1"/>
  <c r="H36" i="8" s="1"/>
  <c r="L106" i="8"/>
  <c r="I106" i="8"/>
  <c r="F107" i="8"/>
  <c r="I190" i="8"/>
  <c r="F189" i="8"/>
  <c r="L130" i="8"/>
  <c r="I130" i="8"/>
  <c r="G131" i="8"/>
  <c r="G9" i="8"/>
  <c r="H9" i="8" s="1"/>
  <c r="L86" i="1"/>
  <c r="L85" i="1"/>
  <c r="F120" i="1"/>
  <c r="F9" i="1" s="1"/>
  <c r="I121" i="1"/>
  <c r="G107" i="1"/>
  <c r="F106" i="1"/>
  <c r="I71" i="1"/>
  <c r="G9" i="1" s="1"/>
  <c r="G87" i="1"/>
  <c r="I36" i="8" l="1"/>
  <c r="J36" i="8"/>
  <c r="K141" i="8"/>
  <c r="I9" i="8"/>
  <c r="J9" i="8" s="1"/>
  <c r="F162" i="8"/>
  <c r="F11" i="8" s="1"/>
  <c r="I163" i="8"/>
  <c r="F38" i="8" s="1"/>
  <c r="F190" i="8"/>
  <c r="I191" i="8"/>
  <c r="F108" i="8"/>
  <c r="I107" i="8"/>
  <c r="L107" i="8"/>
  <c r="F82" i="8"/>
  <c r="I81" i="8"/>
  <c r="G37" i="8" s="1"/>
  <c r="H37" i="8" s="1"/>
  <c r="I37" i="8" s="1"/>
  <c r="J37" i="8" s="1"/>
  <c r="L81" i="8"/>
  <c r="I131" i="8"/>
  <c r="L131" i="8"/>
  <c r="G132" i="8"/>
  <c r="G10" i="8"/>
  <c r="H10" i="8" s="1"/>
  <c r="L87" i="1"/>
  <c r="I87" i="1"/>
  <c r="I122" i="1"/>
  <c r="F121" i="1"/>
  <c r="F10" i="1" s="1"/>
  <c r="G108" i="1"/>
  <c r="F107" i="1"/>
  <c r="I72" i="1"/>
  <c r="G10" i="1" s="1"/>
  <c r="G88" i="1"/>
  <c r="K142" i="8" l="1"/>
  <c r="G11" i="8"/>
  <c r="H11" i="8" s="1"/>
  <c r="I11" i="8" s="1"/>
  <c r="J11" i="8" s="1"/>
  <c r="I10" i="8"/>
  <c r="J10" i="8" s="1"/>
  <c r="I164" i="8"/>
  <c r="F39" i="8" s="1"/>
  <c r="F163" i="8"/>
  <c r="F12" i="8" s="1"/>
  <c r="G133" i="8"/>
  <c r="L132" i="8"/>
  <c r="I132" i="8"/>
  <c r="I108" i="8"/>
  <c r="F109" i="8"/>
  <c r="L108" i="8"/>
  <c r="I82" i="8"/>
  <c r="G38" i="8" s="1"/>
  <c r="H38" i="8" s="1"/>
  <c r="F83" i="8"/>
  <c r="L82" i="8"/>
  <c r="I192" i="8"/>
  <c r="F191" i="8"/>
  <c r="L88" i="1"/>
  <c r="I88" i="1"/>
  <c r="I123" i="1"/>
  <c r="F122" i="1"/>
  <c r="F11" i="1" s="1"/>
  <c r="G109" i="1"/>
  <c r="F108" i="1"/>
  <c r="I73" i="1"/>
  <c r="G11" i="1" s="1"/>
  <c r="G89" i="1"/>
  <c r="I74" i="1"/>
  <c r="G12" i="1" s="1"/>
  <c r="I38" i="8" l="1"/>
  <c r="J38" i="8" s="1"/>
  <c r="G12" i="8"/>
  <c r="H12" i="8" s="1"/>
  <c r="I12" i="8" s="1"/>
  <c r="J12" i="8" s="1"/>
  <c r="K143" i="8"/>
  <c r="I165" i="8"/>
  <c r="F40" i="8" s="1"/>
  <c r="F164" i="8"/>
  <c r="F13" i="8" s="1"/>
  <c r="F192" i="8"/>
  <c r="I193" i="8"/>
  <c r="L133" i="8"/>
  <c r="G134" i="8"/>
  <c r="I133" i="8"/>
  <c r="F84" i="8"/>
  <c r="L83" i="8"/>
  <c r="I83" i="8"/>
  <c r="G39" i="8" s="1"/>
  <c r="H39" i="8" s="1"/>
  <c r="I39" i="8" s="1"/>
  <c r="J39" i="8" s="1"/>
  <c r="I109" i="8"/>
  <c r="G13" i="8" s="1"/>
  <c r="F110" i="8"/>
  <c r="L109" i="8"/>
  <c r="L89" i="1"/>
  <c r="I89" i="1"/>
  <c r="I124" i="1"/>
  <c r="F123" i="1"/>
  <c r="F12" i="1" s="1"/>
  <c r="G110" i="1"/>
  <c r="F109" i="1"/>
  <c r="G90" i="1"/>
  <c r="I75" i="1"/>
  <c r="G13" i="1" s="1"/>
  <c r="F193" i="8" l="1"/>
  <c r="I194" i="8"/>
  <c r="K144" i="8"/>
  <c r="H13" i="8"/>
  <c r="I13" i="8" s="1"/>
  <c r="J13" i="8" s="1"/>
  <c r="I166" i="8"/>
  <c r="F41" i="8" s="1"/>
  <c r="F165" i="8"/>
  <c r="F14" i="8" s="1"/>
  <c r="L110" i="8"/>
  <c r="F111" i="8"/>
  <c r="I110" i="8"/>
  <c r="L84" i="8"/>
  <c r="F85" i="8"/>
  <c r="I84" i="8"/>
  <c r="G40" i="8" s="1"/>
  <c r="H40" i="8" s="1"/>
  <c r="G135" i="8"/>
  <c r="G136" i="8" s="1"/>
  <c r="L134" i="8"/>
  <c r="I134" i="8"/>
  <c r="L90" i="1"/>
  <c r="I90" i="1"/>
  <c r="I125" i="1"/>
  <c r="F124" i="1"/>
  <c r="F13" i="1" s="1"/>
  <c r="G111" i="1"/>
  <c r="F110" i="1"/>
  <c r="G91" i="1"/>
  <c r="I76" i="1"/>
  <c r="I40" i="8" l="1"/>
  <c r="J40" i="8"/>
  <c r="F194" i="8"/>
  <c r="I195" i="8"/>
  <c r="I136" i="8"/>
  <c r="G137" i="8"/>
  <c r="L136" i="8"/>
  <c r="K145" i="8"/>
  <c r="G14" i="8"/>
  <c r="H14" i="8" s="1"/>
  <c r="I135" i="8"/>
  <c r="L135" i="8"/>
  <c r="F112" i="8"/>
  <c r="F113" i="8" s="1"/>
  <c r="I111" i="8"/>
  <c r="L111" i="8"/>
  <c r="F86" i="8"/>
  <c r="F87" i="8" s="1"/>
  <c r="I85" i="8"/>
  <c r="G41" i="8" s="1"/>
  <c r="H41" i="8" s="1"/>
  <c r="I41" i="8" s="1"/>
  <c r="J41" i="8" s="1"/>
  <c r="L85" i="8"/>
  <c r="F166" i="8"/>
  <c r="F15" i="8" s="1"/>
  <c r="I167" i="8"/>
  <c r="F42" i="8" s="1"/>
  <c r="G14" i="1"/>
  <c r="L91" i="1"/>
  <c r="I91" i="1"/>
  <c r="I126" i="1"/>
  <c r="F125" i="1"/>
  <c r="F14" i="1" s="1"/>
  <c r="G112" i="1"/>
  <c r="F112" i="1" s="1"/>
  <c r="F111" i="1"/>
  <c r="I77" i="1"/>
  <c r="G15" i="1" s="1"/>
  <c r="I196" i="8" l="1"/>
  <c r="F195" i="8"/>
  <c r="F167" i="8"/>
  <c r="F16" i="8" s="1"/>
  <c r="I168" i="8"/>
  <c r="F43" i="8" s="1"/>
  <c r="G138" i="8"/>
  <c r="I137" i="8"/>
  <c r="L137" i="8"/>
  <c r="F114" i="8"/>
  <c r="I113" i="8"/>
  <c r="L113" i="8"/>
  <c r="G15" i="8"/>
  <c r="H15" i="8" s="1"/>
  <c r="I15" i="8" s="1"/>
  <c r="J15" i="8" s="1"/>
  <c r="I87" i="8"/>
  <c r="G43" i="8" s="1"/>
  <c r="H43" i="8" s="1"/>
  <c r="I43" i="8" s="1"/>
  <c r="J43" i="8" s="1"/>
  <c r="L87" i="8"/>
  <c r="F88" i="8"/>
  <c r="I14" i="8"/>
  <c r="J14" i="8" s="1"/>
  <c r="I112" i="8"/>
  <c r="L112" i="8"/>
  <c r="I86" i="8"/>
  <c r="G42" i="8" s="1"/>
  <c r="H42" i="8" s="1"/>
  <c r="L86" i="8"/>
  <c r="I127" i="1"/>
  <c r="F126" i="1"/>
  <c r="F15" i="1" s="1"/>
  <c r="I78" i="1"/>
  <c r="G16" i="1" s="1"/>
  <c r="I42" i="8" l="1"/>
  <c r="J42" i="8" s="1"/>
  <c r="G17" i="8"/>
  <c r="G16" i="8"/>
  <c r="H16" i="8" s="1"/>
  <c r="I16" i="8" s="1"/>
  <c r="J16" i="8" s="1"/>
  <c r="F196" i="8"/>
  <c r="I197" i="8"/>
  <c r="F168" i="8"/>
  <c r="F17" i="8" s="1"/>
  <c r="H17" i="8" s="1"/>
  <c r="I169" i="8"/>
  <c r="F44" i="8" s="1"/>
  <c r="G139" i="8"/>
  <c r="I138" i="8"/>
  <c r="L138" i="8"/>
  <c r="L114" i="8"/>
  <c r="F115" i="8"/>
  <c r="I114" i="8"/>
  <c r="G18" i="8" s="1"/>
  <c r="L88" i="8"/>
  <c r="I88" i="8"/>
  <c r="G44" i="8" s="1"/>
  <c r="H44" i="8" s="1"/>
  <c r="F89" i="8"/>
  <c r="F127" i="1"/>
  <c r="F16" i="1" s="1"/>
  <c r="I44" i="8" l="1"/>
  <c r="J44" i="8"/>
  <c r="I17" i="8"/>
  <c r="J17" i="8" s="1"/>
  <c r="I198" i="8"/>
  <c r="F197" i="8"/>
  <c r="I170" i="8"/>
  <c r="F45" i="8" s="1"/>
  <c r="F169" i="8"/>
  <c r="F18" i="8" s="1"/>
  <c r="H18" i="8" s="1"/>
  <c r="I139" i="8"/>
  <c r="G140" i="8"/>
  <c r="L139" i="8"/>
  <c r="L115" i="8"/>
  <c r="F116" i="8"/>
  <c r="I115" i="8"/>
  <c r="I89" i="8"/>
  <c r="G45" i="8" s="1"/>
  <c r="H45" i="8" s="1"/>
  <c r="I45" i="8" s="1"/>
  <c r="J45" i="8" s="1"/>
  <c r="L89" i="8"/>
  <c r="F90" i="8"/>
  <c r="G19" i="8" l="1"/>
  <c r="I18" i="8"/>
  <c r="J18" i="8"/>
  <c r="F198" i="8"/>
  <c r="I199" i="8"/>
  <c r="I171" i="8"/>
  <c r="F46" i="8" s="1"/>
  <c r="F170" i="8"/>
  <c r="F19" i="8" s="1"/>
  <c r="H19" i="8" s="1"/>
  <c r="I19" i="8" s="1"/>
  <c r="J19" i="8" s="1"/>
  <c r="G141" i="8"/>
  <c r="I140" i="8"/>
  <c r="L140" i="8"/>
  <c r="I116" i="8"/>
  <c r="F117" i="8"/>
  <c r="L116" i="8"/>
  <c r="I90" i="8"/>
  <c r="G46" i="8" s="1"/>
  <c r="H46" i="8" s="1"/>
  <c r="F91" i="8"/>
  <c r="L90" i="8"/>
  <c r="I46" i="8" l="1"/>
  <c r="J46" i="8" s="1"/>
  <c r="G20" i="8"/>
  <c r="I200" i="8"/>
  <c r="F199" i="8"/>
  <c r="F171" i="8"/>
  <c r="F20" i="8" s="1"/>
  <c r="I172" i="8"/>
  <c r="F47" i="8" s="1"/>
  <c r="I141" i="8"/>
  <c r="G142" i="8"/>
  <c r="L141" i="8"/>
  <c r="F118" i="8"/>
  <c r="L117" i="8"/>
  <c r="I117" i="8"/>
  <c r="I91" i="8"/>
  <c r="G47" i="8" s="1"/>
  <c r="L91" i="8"/>
  <c r="F92" i="8"/>
  <c r="H47" i="8" l="1"/>
  <c r="I47" i="8" s="1"/>
  <c r="J47" i="8" s="1"/>
  <c r="H20" i="8"/>
  <c r="I20" i="8" s="1"/>
  <c r="J20" i="8" s="1"/>
  <c r="G21" i="8"/>
  <c r="F200" i="8"/>
  <c r="I201" i="8"/>
  <c r="F172" i="8"/>
  <c r="F21" i="8" s="1"/>
  <c r="H21" i="8" s="1"/>
  <c r="I21" i="8" s="1"/>
  <c r="J21" i="8" s="1"/>
  <c r="I173" i="8"/>
  <c r="F48" i="8" s="1"/>
  <c r="I142" i="8"/>
  <c r="G143" i="8"/>
  <c r="L142" i="8"/>
  <c r="L118" i="8"/>
  <c r="F119" i="8"/>
  <c r="I118" i="8"/>
  <c r="L92" i="8"/>
  <c r="I92" i="8"/>
  <c r="G48" i="8" s="1"/>
  <c r="H48" i="8" s="1"/>
  <c r="F93" i="8"/>
  <c r="I48" i="8" l="1"/>
  <c r="J48" i="8"/>
  <c r="G22" i="8"/>
  <c r="I202" i="8"/>
  <c r="F201" i="8"/>
  <c r="I174" i="8"/>
  <c r="F49" i="8" s="1"/>
  <c r="F173" i="8"/>
  <c r="F22" i="8" s="1"/>
  <c r="H22" i="8" s="1"/>
  <c r="I143" i="8"/>
  <c r="G144" i="8"/>
  <c r="L143" i="8"/>
  <c r="L119" i="8"/>
  <c r="I119" i="8"/>
  <c r="G23" i="8" s="1"/>
  <c r="F120" i="8"/>
  <c r="I93" i="8"/>
  <c r="G49" i="8" s="1"/>
  <c r="H49" i="8" s="1"/>
  <c r="I49" i="8" s="1"/>
  <c r="J49" i="8" s="1"/>
  <c r="F94" i="8"/>
  <c r="L93" i="8"/>
  <c r="I22" i="8" l="1"/>
  <c r="J22" i="8" s="1"/>
  <c r="F202" i="8"/>
  <c r="I203" i="8"/>
  <c r="F203" i="8" s="1"/>
  <c r="I175" i="8"/>
  <c r="F50" i="8" s="1"/>
  <c r="F174" i="8"/>
  <c r="F23" i="8" s="1"/>
  <c r="H23" i="8" s="1"/>
  <c r="I23" i="8" s="1"/>
  <c r="J23" i="8" s="1"/>
  <c r="G145" i="8"/>
  <c r="I144" i="8"/>
  <c r="L144" i="8"/>
  <c r="I120" i="8"/>
  <c r="F121" i="8"/>
  <c r="L120" i="8"/>
  <c r="L94" i="8"/>
  <c r="I94" i="8"/>
  <c r="G50" i="8" s="1"/>
  <c r="F95" i="8"/>
  <c r="H50" i="8" l="1"/>
  <c r="G24" i="8"/>
  <c r="F175" i="8"/>
  <c r="F24" i="8" s="1"/>
  <c r="H24" i="8" s="1"/>
  <c r="I176" i="8"/>
  <c r="F51" i="8" s="1"/>
  <c r="I145" i="8"/>
  <c r="L145" i="8"/>
  <c r="F122" i="8"/>
  <c r="I121" i="8"/>
  <c r="L121" i="8"/>
  <c r="F96" i="8"/>
  <c r="L95" i="8"/>
  <c r="I95" i="8"/>
  <c r="G51" i="8" s="1"/>
  <c r="H51" i="8" l="1"/>
  <c r="I51" i="8" s="1"/>
  <c r="J51" i="8" s="1"/>
  <c r="I50" i="8"/>
  <c r="J50" i="8" s="1"/>
  <c r="I24" i="8"/>
  <c r="J24" i="8" s="1"/>
  <c r="G25" i="8"/>
  <c r="F176" i="8"/>
  <c r="F25" i="8" s="1"/>
  <c r="H25" i="8" s="1"/>
  <c r="I177" i="8"/>
  <c r="L122" i="8"/>
  <c r="I122" i="8"/>
  <c r="G26" i="8" s="1"/>
  <c r="L96" i="8"/>
  <c r="I96" i="8"/>
  <c r="G52" i="8" s="1"/>
  <c r="F177" i="8" l="1"/>
  <c r="F26" i="8" s="1"/>
  <c r="H26" i="8" s="1"/>
  <c r="I26" i="8" s="1"/>
  <c r="J26" i="8" s="1"/>
  <c r="F52" i="8"/>
  <c r="H52" i="8" s="1"/>
  <c r="I25" i="8"/>
  <c r="J25" i="8" s="1"/>
  <c r="I52" i="8" l="1"/>
  <c r="J52" i="8"/>
  <c r="H27" i="8"/>
  <c r="M27" i="8"/>
  <c r="M53" i="8" l="1"/>
  <c r="H53" i="8"/>
</calcChain>
</file>

<file path=xl/sharedStrings.xml><?xml version="1.0" encoding="utf-8"?>
<sst xmlns="http://schemas.openxmlformats.org/spreadsheetml/2006/main" count="274" uniqueCount="38">
  <si>
    <t>Amount</t>
  </si>
  <si>
    <t>With Alternium</t>
  </si>
  <si>
    <t>Without Alternium</t>
  </si>
  <si>
    <t>Year</t>
  </si>
  <si>
    <t>Unit Cost</t>
  </si>
  <si>
    <t>US &amp; Russia</t>
  </si>
  <si>
    <t>International</t>
  </si>
  <si>
    <t>Pricing  per participant</t>
  </si>
  <si>
    <t>Total Cost</t>
  </si>
  <si>
    <t>Alternium New Plan</t>
  </si>
  <si>
    <t xml:space="preserve">General and Administartive Expenses </t>
  </si>
  <si>
    <t>Advertising</t>
  </si>
  <si>
    <t>Cost of Capital</t>
  </si>
  <si>
    <t>Revenue  per participant</t>
  </si>
  <si>
    <t>Total Revenue</t>
  </si>
  <si>
    <t>Revenue per participant</t>
  </si>
  <si>
    <t>Revenue from Alternium</t>
  </si>
  <si>
    <t>Side Benefits</t>
  </si>
  <si>
    <t>R&amp;D Expenses</t>
  </si>
  <si>
    <t>Introductory Cost</t>
  </si>
  <si>
    <t>Pricing And Unit Cost</t>
  </si>
  <si>
    <t>Server Facilities and Cost</t>
  </si>
  <si>
    <t>Only Alternium Amount</t>
  </si>
  <si>
    <t>All included Amount</t>
  </si>
  <si>
    <t>Working Capital - Accounts Receivable</t>
  </si>
  <si>
    <t>Revenue</t>
  </si>
  <si>
    <t>Revenue of Swap</t>
  </si>
  <si>
    <t>Working Capital - Inventory</t>
  </si>
  <si>
    <t>Working Capital - Accounts Payable</t>
  </si>
  <si>
    <t>Expenses</t>
  </si>
  <si>
    <t>Expenses and Revenue for the years 2022-2032</t>
  </si>
  <si>
    <t>NPV</t>
  </si>
  <si>
    <t>Cashflow - With Alternium</t>
  </si>
  <si>
    <t>Profit Pre - Tax</t>
  </si>
  <si>
    <t>Tax</t>
  </si>
  <si>
    <t>Profit Post Tax</t>
  </si>
  <si>
    <t>Cashflow - Without Alternium</t>
  </si>
  <si>
    <t>IRR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</si>
</sst>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₹&quot;\ #,##0.00;[Red]&quot;₹&quot;\ \-#,##0.00"/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i/>
      <u/>
      <sz val="18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24"/>
      <color rgb="FFC00000"/>
      <name val="Calibri"/>
      <family val="2"/>
      <scheme val="minor"/>
    </font>
    <font>
      <b/>
      <i/>
      <sz val="26"/>
      <color rgb="FFC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4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84">
    <xf numFmtId="0" fontId="0" fillId="0" borderId="0" xfId="0"/>
    <xf numFmtId="1" fontId="0" fillId="0" borderId="0" xfId="0" applyNumberFormat="1"/>
    <xf numFmtId="0" fontId="0" fillId="0" borderId="0" xfId="0" applyAlignment="1"/>
    <xf numFmtId="0" fontId="0" fillId="0" borderId="0" xfId="0" applyAlignment="1">
      <alignment horizontal="center"/>
    </xf>
    <xf numFmtId="9" fontId="0" fillId="0" borderId="0" xfId="0" applyNumberFormat="1"/>
    <xf numFmtId="2" fontId="0" fillId="0" borderId="0" xfId="0" applyNumberFormat="1"/>
    <xf numFmtId="164" fontId="0" fillId="0" borderId="0" xfId="0" applyNumberFormat="1"/>
    <xf numFmtId="0" fontId="0" fillId="0" borderId="0" xfId="0" applyBorder="1" applyAlignmen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7" xfId="0" applyBorder="1" applyAlignment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1" fontId="0" fillId="0" borderId="0" xfId="0" applyNumberFormat="1" applyBorder="1"/>
    <xf numFmtId="164" fontId="0" fillId="0" borderId="0" xfId="0" applyNumberFormat="1" applyBorder="1"/>
    <xf numFmtId="164" fontId="0" fillId="0" borderId="5" xfId="0" applyNumberFormat="1" applyBorder="1"/>
    <xf numFmtId="1" fontId="0" fillId="0" borderId="7" xfId="0" applyNumberFormat="1" applyBorder="1"/>
    <xf numFmtId="164" fontId="0" fillId="0" borderId="7" xfId="0" applyNumberFormat="1" applyBorder="1"/>
    <xf numFmtId="164" fontId="0" fillId="0" borderId="8" xfId="0" applyNumberFormat="1" applyBorder="1"/>
    <xf numFmtId="1" fontId="0" fillId="0" borderId="5" xfId="0" applyNumberFormat="1" applyBorder="1"/>
    <xf numFmtId="1" fontId="0" fillId="0" borderId="8" xfId="0" applyNumberFormat="1" applyBorder="1"/>
    <xf numFmtId="2" fontId="0" fillId="0" borderId="7" xfId="0" applyNumberFormat="1" applyBorder="1"/>
    <xf numFmtId="2" fontId="0" fillId="0" borderId="8" xfId="0" applyNumberFormat="1" applyBorder="1"/>
    <xf numFmtId="2" fontId="0" fillId="0" borderId="0" xfId="0" applyNumberFormat="1" applyBorder="1"/>
    <xf numFmtId="2" fontId="0" fillId="0" borderId="5" xfId="0" applyNumberFormat="1" applyBorder="1"/>
    <xf numFmtId="0" fontId="0" fillId="0" borderId="2" xfId="0" applyBorder="1"/>
    <xf numFmtId="0" fontId="0" fillId="0" borderId="10" xfId="0" applyBorder="1" applyAlignment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2" xfId="0" applyBorder="1"/>
    <xf numFmtId="0" fontId="6" fillId="3" borderId="1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2" fillId="0" borderId="0" xfId="0" applyFont="1"/>
    <xf numFmtId="0" fontId="0" fillId="0" borderId="14" xfId="0" applyBorder="1"/>
    <xf numFmtId="0" fontId="0" fillId="0" borderId="12" xfId="0" applyFill="1" applyBorder="1"/>
    <xf numFmtId="0" fontId="0" fillId="0" borderId="1" xfId="0" applyBorder="1"/>
    <xf numFmtId="2" fontId="7" fillId="0" borderId="15" xfId="0" applyNumberFormat="1" applyFont="1" applyBorder="1"/>
    <xf numFmtId="2" fontId="7" fillId="0" borderId="13" xfId="0" applyNumberFormat="1" applyFont="1" applyBorder="1"/>
    <xf numFmtId="2" fontId="7" fillId="0" borderId="14" xfId="0" applyNumberFormat="1" applyFont="1" applyBorder="1"/>
    <xf numFmtId="2" fontId="4" fillId="0" borderId="15" xfId="0" applyNumberFormat="1" applyFont="1" applyBorder="1"/>
    <xf numFmtId="2" fontId="4" fillId="0" borderId="13" xfId="0" applyNumberFormat="1" applyFont="1" applyBorder="1"/>
    <xf numFmtId="2" fontId="4" fillId="0" borderId="14" xfId="0" applyNumberFormat="1" applyFont="1" applyBorder="1"/>
    <xf numFmtId="2" fontId="0" fillId="0" borderId="2" xfId="0" applyNumberFormat="1" applyBorder="1"/>
    <xf numFmtId="2" fontId="0" fillId="0" borderId="15" xfId="0" applyNumberFormat="1" applyBorder="1"/>
    <xf numFmtId="2" fontId="0" fillId="0" borderId="13" xfId="0" applyNumberFormat="1" applyBorder="1"/>
    <xf numFmtId="2" fontId="0" fillId="0" borderId="14" xfId="0" applyNumberFormat="1" applyBorder="1"/>
    <xf numFmtId="0" fontId="6" fillId="3" borderId="12" xfId="0" applyFont="1" applyFill="1" applyBorder="1" applyAlignment="1"/>
    <xf numFmtId="8" fontId="0" fillId="0" borderId="0" xfId="0" applyNumberFormat="1"/>
    <xf numFmtId="2" fontId="6" fillId="3" borderId="12" xfId="0" applyNumberFormat="1" applyFont="1" applyFill="1" applyBorder="1" applyAlignment="1"/>
    <xf numFmtId="0" fontId="5" fillId="3" borderId="0" xfId="0" applyFont="1" applyFill="1" applyAlignment="1">
      <alignment horizontal="center"/>
    </xf>
    <xf numFmtId="9" fontId="6" fillId="3" borderId="12" xfId="1" applyFont="1" applyFill="1" applyBorder="1" applyAlignment="1"/>
    <xf numFmtId="0" fontId="0" fillId="0" borderId="6" xfId="0" applyFill="1" applyBorder="1"/>
    <xf numFmtId="0" fontId="0" fillId="0" borderId="7" xfId="0" applyFill="1" applyBorder="1"/>
    <xf numFmtId="2" fontId="4" fillId="0" borderId="0" xfId="0" applyNumberFormat="1" applyFont="1" applyBorder="1"/>
    <xf numFmtId="0" fontId="8" fillId="3" borderId="9" xfId="0" applyFont="1" applyFill="1" applyBorder="1"/>
    <xf numFmtId="9" fontId="8" fillId="3" borderId="11" xfId="0" applyNumberFormat="1" applyFont="1" applyFill="1" applyBorder="1"/>
    <xf numFmtId="2" fontId="8" fillId="3" borderId="11" xfId="0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1889EF-20AC-4FF0-9F67-A8629324EB50}">
  <dimension ref="B1:R198"/>
  <sheetViews>
    <sheetView zoomScale="25" zoomScaleNormal="25" workbookViewId="0">
      <selection activeCell="P1" sqref="P1:R1"/>
    </sheetView>
  </sheetViews>
  <sheetFormatPr defaultRowHeight="15" x14ac:dyDescent="0.25"/>
  <cols>
    <col min="1" max="1" width="5.140625" bestFit="1" customWidth="1"/>
    <col min="2" max="2" width="25.85546875" bestFit="1" customWidth="1"/>
    <col min="3" max="3" width="12" bestFit="1" customWidth="1"/>
    <col min="4" max="4" width="13" bestFit="1" customWidth="1"/>
    <col min="5" max="5" width="5.140625" bestFit="1" customWidth="1"/>
    <col min="6" max="6" width="28.5703125" bestFit="1" customWidth="1"/>
    <col min="7" max="7" width="23.42578125" bestFit="1" customWidth="1"/>
    <col min="8" max="8" width="23.140625" bestFit="1" customWidth="1"/>
    <col min="9" max="9" width="16.5703125" bestFit="1" customWidth="1"/>
    <col min="10" max="10" width="20.140625" bestFit="1" customWidth="1"/>
    <col min="11" max="11" width="12.5703125" bestFit="1" customWidth="1"/>
    <col min="12" max="12" width="34.42578125" bestFit="1" customWidth="1"/>
    <col min="13" max="13" width="28.5703125" bestFit="1" customWidth="1"/>
    <col min="14" max="14" width="23.140625" bestFit="1" customWidth="1"/>
    <col min="15" max="15" width="19.42578125" bestFit="1" customWidth="1"/>
    <col min="16" max="16" width="13.7109375" bestFit="1" customWidth="1"/>
    <col min="17" max="17" width="34.85546875" bestFit="1" customWidth="1"/>
    <col min="18" max="18" width="20.140625" bestFit="1" customWidth="1"/>
    <col min="20" max="20" width="1.42578125" bestFit="1" customWidth="1"/>
  </cols>
  <sheetData>
    <row r="1" spans="5:18" x14ac:dyDescent="0.25">
      <c r="N1" s="1"/>
      <c r="R1" s="1"/>
    </row>
    <row r="2" spans="5:18" ht="15.75" thickBot="1" x14ac:dyDescent="0.3">
      <c r="N2" s="1"/>
      <c r="R2" s="1"/>
    </row>
    <row r="3" spans="5:18" ht="34.5" thickBot="1" x14ac:dyDescent="0.55000000000000004">
      <c r="E3" s="56" t="s">
        <v>32</v>
      </c>
      <c r="F3" s="57"/>
      <c r="G3" s="57"/>
      <c r="H3" s="57"/>
      <c r="I3" s="57"/>
      <c r="J3" s="58"/>
      <c r="N3" s="1"/>
      <c r="R3" s="1"/>
    </row>
    <row r="4" spans="5:18" ht="15.75" thickBot="1" x14ac:dyDescent="0.3">
      <c r="E4" s="44"/>
      <c r="F4" s="45"/>
      <c r="G4" s="46"/>
      <c r="H4" s="44"/>
      <c r="I4" s="45"/>
      <c r="J4" s="46"/>
      <c r="N4" s="1"/>
      <c r="R4" s="1"/>
    </row>
    <row r="5" spans="5:18" ht="15.75" thickBot="1" x14ac:dyDescent="0.3">
      <c r="E5" s="60" t="s">
        <v>3</v>
      </c>
      <c r="F5" s="60" t="s">
        <v>29</v>
      </c>
      <c r="G5" s="60" t="s">
        <v>25</v>
      </c>
      <c r="H5" s="61" t="s">
        <v>33</v>
      </c>
      <c r="I5" s="61" t="s">
        <v>34</v>
      </c>
      <c r="J5" s="61" t="s">
        <v>35</v>
      </c>
      <c r="N5" s="1"/>
      <c r="R5" s="1"/>
    </row>
    <row r="6" spans="5:18" ht="15.75" x14ac:dyDescent="0.25">
      <c r="E6" s="8">
        <v>2022</v>
      </c>
      <c r="F6" s="30">
        <f>F41+F46+F102+F117+F132+F147+F162</f>
        <v>-3665</v>
      </c>
      <c r="G6" s="21">
        <f>I68+I82+F177</f>
        <v>7780</v>
      </c>
      <c r="H6" s="30">
        <f>F6+G6</f>
        <v>4115</v>
      </c>
      <c r="I6" s="9">
        <f>H6*10/100</f>
        <v>411.5</v>
      </c>
      <c r="J6" s="63">
        <f>H6-I6</f>
        <v>3703.5</v>
      </c>
      <c r="N6" s="1"/>
      <c r="R6" s="1"/>
    </row>
    <row r="7" spans="5:18" ht="15.75" x14ac:dyDescent="0.25">
      <c r="E7" s="8">
        <v>2023</v>
      </c>
      <c r="F7" s="30">
        <f>F103+F118+F133+F148+F163</f>
        <v>-2830.7787499999999</v>
      </c>
      <c r="G7" s="21">
        <f t="shared" ref="G7:G16" si="0">I69+I83+F178</f>
        <v>8450.3249999999989</v>
      </c>
      <c r="H7" s="30">
        <f t="shared" ref="H7:H16" si="1">F7+G7</f>
        <v>5619.5462499999994</v>
      </c>
      <c r="I7" s="30">
        <f t="shared" ref="I7:I16" si="2">H7*10/100</f>
        <v>561.95462499999996</v>
      </c>
      <c r="J7" s="64">
        <f t="shared" ref="J7:J16" si="3">H7-I7</f>
        <v>5057.5916249999991</v>
      </c>
      <c r="N7" s="1"/>
      <c r="R7" s="1"/>
    </row>
    <row r="8" spans="5:18" ht="15.75" x14ac:dyDescent="0.25">
      <c r="E8" s="8">
        <v>2024</v>
      </c>
      <c r="F8" s="30">
        <f>F104+F119+F134+F149+F164</f>
        <v>-3039.5813115624996</v>
      </c>
      <c r="G8" s="21">
        <f t="shared" si="0"/>
        <v>9183.1611412499969</v>
      </c>
      <c r="H8" s="30">
        <f t="shared" si="1"/>
        <v>6143.5798296874973</v>
      </c>
      <c r="I8" s="30">
        <f t="shared" si="2"/>
        <v>614.35798296874975</v>
      </c>
      <c r="J8" s="64">
        <f t="shared" si="3"/>
        <v>5529.2218467187477</v>
      </c>
      <c r="N8" s="1"/>
      <c r="R8" s="1"/>
    </row>
    <row r="9" spans="5:18" ht="15.75" x14ac:dyDescent="0.25">
      <c r="E9" s="8">
        <v>2025</v>
      </c>
      <c r="F9" s="30">
        <f>F105+F120+F135+F150+F165</f>
        <v>-3265.769661160859</v>
      </c>
      <c r="G9" s="21">
        <f t="shared" si="0"/>
        <v>9984.7543905241873</v>
      </c>
      <c r="H9" s="30">
        <f t="shared" si="1"/>
        <v>6718.9847293633284</v>
      </c>
      <c r="I9" s="30">
        <f t="shared" si="2"/>
        <v>671.89847293633284</v>
      </c>
      <c r="J9" s="64">
        <f t="shared" si="3"/>
        <v>6047.0862564269955</v>
      </c>
      <c r="N9" s="1"/>
      <c r="R9" s="1"/>
    </row>
    <row r="10" spans="5:18" ht="15.75" x14ac:dyDescent="0.25">
      <c r="E10" s="8">
        <v>2026</v>
      </c>
      <c r="F10" s="30">
        <f>F106+F121+F136+F151+F166</f>
        <v>-3510.9609612103595</v>
      </c>
      <c r="G10" s="21">
        <f t="shared" si="0"/>
        <v>10862.008867884069</v>
      </c>
      <c r="H10" s="30">
        <f t="shared" si="1"/>
        <v>7351.0479066737098</v>
      </c>
      <c r="I10" s="30">
        <f t="shared" si="2"/>
        <v>735.10479066737093</v>
      </c>
      <c r="J10" s="64">
        <f t="shared" si="3"/>
        <v>6615.9431160063386</v>
      </c>
      <c r="N10" s="1"/>
      <c r="R10" s="1"/>
    </row>
    <row r="11" spans="5:18" ht="15.75" x14ac:dyDescent="0.25">
      <c r="E11" s="8">
        <v>2027</v>
      </c>
      <c r="F11" s="30">
        <f>F107+F122+F137+F152+F167+F96</f>
        <v>-4423.3064629884557</v>
      </c>
      <c r="G11" s="21">
        <f t="shared" si="0"/>
        <v>11822.558816717308</v>
      </c>
      <c r="H11" s="30">
        <f t="shared" si="1"/>
        <v>7399.2523537288525</v>
      </c>
      <c r="I11" s="30">
        <f t="shared" si="2"/>
        <v>739.92523537288525</v>
      </c>
      <c r="J11" s="64">
        <f t="shared" si="3"/>
        <v>6659.3271183559673</v>
      </c>
      <c r="N11" s="1"/>
      <c r="R11" s="1"/>
    </row>
    <row r="12" spans="5:18" ht="15.75" x14ac:dyDescent="0.25">
      <c r="E12" s="8">
        <v>2028</v>
      </c>
      <c r="F12" s="30">
        <f>F108+F123+F138+F153+F168</f>
        <v>-4065.6570198644877</v>
      </c>
      <c r="G12" s="21">
        <f t="shared" si="0"/>
        <v>12874.848635784365</v>
      </c>
      <c r="H12" s="30">
        <f t="shared" si="1"/>
        <v>8809.1916159198772</v>
      </c>
      <c r="I12" s="30">
        <f t="shared" si="2"/>
        <v>880.91916159198763</v>
      </c>
      <c r="J12" s="64">
        <f t="shared" si="3"/>
        <v>7928.2724543278891</v>
      </c>
      <c r="N12" s="1"/>
      <c r="R12" s="1"/>
    </row>
    <row r="13" spans="5:18" ht="15.75" x14ac:dyDescent="0.25">
      <c r="E13" s="8">
        <v>2029</v>
      </c>
      <c r="F13" s="30">
        <f>F109+F124+F139+F154+F169</f>
        <v>-4379.2865770159588</v>
      </c>
      <c r="G13" s="21">
        <f t="shared" si="0"/>
        <v>14028.221890021441</v>
      </c>
      <c r="H13" s="30">
        <f t="shared" si="1"/>
        <v>9648.9353130054824</v>
      </c>
      <c r="I13" s="30">
        <f t="shared" si="2"/>
        <v>964.89353130054815</v>
      </c>
      <c r="J13" s="64">
        <f t="shared" si="3"/>
        <v>8684.0417817049347</v>
      </c>
      <c r="N13" s="1"/>
      <c r="R13" s="1"/>
    </row>
    <row r="14" spans="5:18" ht="15.75" x14ac:dyDescent="0.25">
      <c r="E14" s="8">
        <v>2030</v>
      </c>
      <c r="F14" s="30">
        <f>F110+F125+F140+F155+F170</f>
        <v>-4720.2097754834776</v>
      </c>
      <c r="G14" s="21">
        <f t="shared" si="0"/>
        <v>15293.020322049211</v>
      </c>
      <c r="H14" s="30">
        <f t="shared" si="1"/>
        <v>10572.810546565734</v>
      </c>
      <c r="I14" s="30">
        <f t="shared" si="2"/>
        <v>1057.2810546565734</v>
      </c>
      <c r="J14" s="64">
        <f t="shared" si="3"/>
        <v>9515.5294919091612</v>
      </c>
      <c r="N14" s="1"/>
      <c r="R14" s="1"/>
    </row>
    <row r="15" spans="5:18" ht="15.75" x14ac:dyDescent="0.25">
      <c r="E15" s="8">
        <v>2031</v>
      </c>
      <c r="F15" s="30">
        <f>F111+F126+F141+F156+F171</f>
        <v>-5091.057996644523</v>
      </c>
      <c r="G15" s="21">
        <f t="shared" si="0"/>
        <v>16680.694003676777</v>
      </c>
      <c r="H15" s="30">
        <f t="shared" si="1"/>
        <v>11589.636007032255</v>
      </c>
      <c r="I15" s="30">
        <f t="shared" si="2"/>
        <v>1158.9636007032254</v>
      </c>
      <c r="J15" s="64">
        <f t="shared" si="3"/>
        <v>10430.672406329029</v>
      </c>
      <c r="N15" s="1"/>
      <c r="R15" s="1"/>
    </row>
    <row r="16" spans="5:18" ht="16.5" thickBot="1" x14ac:dyDescent="0.3">
      <c r="E16" s="11">
        <v>2032</v>
      </c>
      <c r="F16" s="28">
        <f>F112+F127+F142+F157+F172</f>
        <v>-5494.7356706423034</v>
      </c>
      <c r="G16" s="24">
        <f t="shared" si="0"/>
        <v>17577.543748198936</v>
      </c>
      <c r="H16" s="28">
        <f t="shared" si="1"/>
        <v>12082.808077556632</v>
      </c>
      <c r="I16" s="28">
        <f t="shared" si="2"/>
        <v>1208.2808077556633</v>
      </c>
      <c r="J16" s="65">
        <f t="shared" si="3"/>
        <v>10874.527269800968</v>
      </c>
      <c r="N16" s="1"/>
      <c r="R16" s="1"/>
    </row>
    <row r="17" spans="5:18" ht="15.75" thickBot="1" x14ac:dyDescent="0.3">
      <c r="N17" s="1"/>
      <c r="R17" s="1"/>
    </row>
    <row r="18" spans="5:18" ht="34.5" thickBot="1" x14ac:dyDescent="0.55000000000000004">
      <c r="E18" s="56" t="s">
        <v>36</v>
      </c>
      <c r="F18" s="57"/>
      <c r="G18" s="57"/>
      <c r="H18" s="57"/>
      <c r="I18" s="57"/>
      <c r="J18" s="58"/>
      <c r="N18" s="1"/>
      <c r="R18" s="1"/>
    </row>
    <row r="19" spans="5:18" ht="15.75" thickBot="1" x14ac:dyDescent="0.3">
      <c r="E19" s="44"/>
      <c r="F19" s="45"/>
      <c r="G19" s="46"/>
      <c r="H19" s="44"/>
      <c r="I19" s="45"/>
      <c r="J19" s="46"/>
      <c r="N19" s="1"/>
      <c r="R19" s="1"/>
    </row>
    <row r="20" spans="5:18" ht="15.75" thickBot="1" x14ac:dyDescent="0.3">
      <c r="E20" s="60" t="s">
        <v>3</v>
      </c>
      <c r="F20" s="60" t="s">
        <v>29</v>
      </c>
      <c r="G20" s="60" t="s">
        <v>25</v>
      </c>
      <c r="H20" s="61" t="s">
        <v>33</v>
      </c>
      <c r="I20" s="61" t="s">
        <v>34</v>
      </c>
      <c r="J20" s="61" t="s">
        <v>35</v>
      </c>
      <c r="N20" s="1"/>
      <c r="R20" s="1"/>
    </row>
    <row r="21" spans="5:18" x14ac:dyDescent="0.25">
      <c r="E21" s="8">
        <v>2022</v>
      </c>
      <c r="F21" s="30">
        <v>-2475</v>
      </c>
      <c r="G21" s="30">
        <v>7500</v>
      </c>
      <c r="H21" s="30">
        <f>F21+G21</f>
        <v>5025</v>
      </c>
      <c r="I21" s="9">
        <f>H21*10/100</f>
        <v>502.5</v>
      </c>
      <c r="J21" s="66">
        <f>H21-I21</f>
        <v>4522.5</v>
      </c>
      <c r="N21" s="1"/>
      <c r="R21" s="1"/>
    </row>
    <row r="22" spans="5:18" x14ac:dyDescent="0.25">
      <c r="E22" s="8">
        <v>2023</v>
      </c>
      <c r="F22" s="30">
        <v>-2642.7397500000006</v>
      </c>
      <c r="G22" s="30">
        <v>8084.4750000000004</v>
      </c>
      <c r="H22" s="30">
        <f t="shared" ref="H22:H31" si="4">F22+G22</f>
        <v>5441.7352499999997</v>
      </c>
      <c r="I22" s="30">
        <f t="shared" ref="I22:I31" si="5">H22*10/100</f>
        <v>544.17352499999993</v>
      </c>
      <c r="J22" s="67">
        <f t="shared" ref="J22:J31" si="6">H22-I22</f>
        <v>4897.5617249999996</v>
      </c>
      <c r="N22" s="1"/>
      <c r="R22" s="1"/>
    </row>
    <row r="23" spans="5:18" x14ac:dyDescent="0.25">
      <c r="E23" s="8">
        <v>2024</v>
      </c>
      <c r="F23" s="30">
        <v>-2822.6450912625</v>
      </c>
      <c r="G23" s="30">
        <v>8716.1671012499992</v>
      </c>
      <c r="H23" s="30">
        <f t="shared" si="4"/>
        <v>5893.5220099874987</v>
      </c>
      <c r="I23" s="30">
        <f t="shared" si="5"/>
        <v>589.35220099874994</v>
      </c>
      <c r="J23" s="67">
        <f t="shared" si="6"/>
        <v>5304.1698089887486</v>
      </c>
      <c r="N23" s="1"/>
      <c r="R23" s="1"/>
    </row>
    <row r="24" spans="5:18" x14ac:dyDescent="0.25">
      <c r="E24" s="8">
        <v>2025</v>
      </c>
      <c r="F24" s="30">
        <v>-3015.6580064627492</v>
      </c>
      <c r="G24" s="30">
        <v>9399.0262212511861</v>
      </c>
      <c r="H24" s="30">
        <f t="shared" si="4"/>
        <v>6383.3682147884374</v>
      </c>
      <c r="I24" s="30">
        <f t="shared" si="5"/>
        <v>638.33682147884383</v>
      </c>
      <c r="J24" s="67">
        <f t="shared" si="6"/>
        <v>5745.0313933095931</v>
      </c>
      <c r="N24" s="1"/>
      <c r="R24" s="1"/>
    </row>
    <row r="25" spans="5:18" x14ac:dyDescent="0.25">
      <c r="E25" s="8">
        <v>2026</v>
      </c>
      <c r="F25" s="30">
        <v>-3222.7977203931796</v>
      </c>
      <c r="G25" s="30">
        <v>10137.343311396095</v>
      </c>
      <c r="H25" s="30">
        <f t="shared" si="4"/>
        <v>6914.545591002915</v>
      </c>
      <c r="I25" s="30">
        <f t="shared" si="5"/>
        <v>691.45455910029148</v>
      </c>
      <c r="J25" s="67">
        <f t="shared" si="6"/>
        <v>6223.0910319026234</v>
      </c>
      <c r="N25" s="1"/>
      <c r="R25" s="1"/>
    </row>
    <row r="26" spans="5:18" x14ac:dyDescent="0.25">
      <c r="E26" s="8">
        <v>2027</v>
      </c>
      <c r="F26" s="30">
        <v>-4091.5377353338158</v>
      </c>
      <c r="G26" s="30">
        <v>10935.780603586623</v>
      </c>
      <c r="H26" s="30">
        <f t="shared" si="4"/>
        <v>6844.242868252808</v>
      </c>
      <c r="I26" s="30">
        <f t="shared" si="5"/>
        <v>684.42428682528089</v>
      </c>
      <c r="J26" s="67">
        <f t="shared" si="6"/>
        <v>6159.8185814275275</v>
      </c>
      <c r="N26" s="1"/>
      <c r="R26" s="1"/>
    </row>
    <row r="27" spans="5:18" x14ac:dyDescent="0.25">
      <c r="E27" s="8">
        <v>2028</v>
      </c>
      <c r="F27" s="30">
        <v>-3683.9610421847801</v>
      </c>
      <c r="G27" s="30">
        <v>11799.404598201332</v>
      </c>
      <c r="H27" s="30">
        <f t="shared" si="4"/>
        <v>8115.4435560165521</v>
      </c>
      <c r="I27" s="30">
        <f t="shared" si="5"/>
        <v>811.5443556016553</v>
      </c>
      <c r="J27" s="67">
        <f t="shared" si="6"/>
        <v>7303.8992004148968</v>
      </c>
      <c r="N27" s="1"/>
      <c r="R27" s="1"/>
    </row>
    <row r="28" spans="5:18" x14ac:dyDescent="0.25">
      <c r="E28" s="8">
        <v>2029</v>
      </c>
      <c r="F28" s="30">
        <v>-3940.4720100630398</v>
      </c>
      <c r="G28" s="30">
        <v>12733.722046059116</v>
      </c>
      <c r="H28" s="30">
        <f t="shared" si="4"/>
        <v>8793.2500359960759</v>
      </c>
      <c r="I28" s="30">
        <f t="shared" si="5"/>
        <v>879.32500359960761</v>
      </c>
      <c r="J28" s="67">
        <f t="shared" si="6"/>
        <v>7913.9250323964679</v>
      </c>
      <c r="N28" s="1"/>
      <c r="R28" s="1"/>
    </row>
    <row r="29" spans="5:18" x14ac:dyDescent="0.25">
      <c r="E29" s="8">
        <v>2030</v>
      </c>
      <c r="F29" s="30">
        <v>-4216.1009315368183</v>
      </c>
      <c r="G29" s="30">
        <v>13744.719200603155</v>
      </c>
      <c r="H29" s="30">
        <f t="shared" si="4"/>
        <v>9528.6182690663372</v>
      </c>
      <c r="I29" s="30">
        <f t="shared" si="5"/>
        <v>952.86182690663384</v>
      </c>
      <c r="J29" s="67">
        <f t="shared" si="6"/>
        <v>8575.7564421597035</v>
      </c>
      <c r="N29" s="1"/>
      <c r="R29" s="1"/>
    </row>
    <row r="30" spans="5:18" x14ac:dyDescent="0.25">
      <c r="E30" s="8">
        <v>2031</v>
      </c>
      <c r="F30" s="30">
        <v>-4512.3653692691178</v>
      </c>
      <c r="G30" s="30">
        <v>14838.904642325972</v>
      </c>
      <c r="H30" s="30">
        <f t="shared" si="4"/>
        <v>10326.539273056853</v>
      </c>
      <c r="I30" s="30">
        <f t="shared" si="5"/>
        <v>1032.6539273056853</v>
      </c>
      <c r="J30" s="67">
        <f t="shared" si="6"/>
        <v>9293.8853457511668</v>
      </c>
      <c r="N30" s="1"/>
      <c r="R30" s="1"/>
    </row>
    <row r="31" spans="5:18" ht="15.75" thickBot="1" x14ac:dyDescent="0.3">
      <c r="E31" s="11">
        <v>2032</v>
      </c>
      <c r="F31" s="28">
        <v>-4830.9099252933584</v>
      </c>
      <c r="G31" s="28">
        <v>16023.356005684102</v>
      </c>
      <c r="H31" s="28">
        <f t="shared" si="4"/>
        <v>11192.446080390742</v>
      </c>
      <c r="I31" s="28">
        <f t="shared" si="5"/>
        <v>1119.2446080390741</v>
      </c>
      <c r="J31" s="68">
        <f t="shared" si="6"/>
        <v>10073.201472351668</v>
      </c>
      <c r="N31" s="1"/>
      <c r="R31" s="1"/>
    </row>
    <row r="32" spans="5:18" x14ac:dyDescent="0.25">
      <c r="N32" s="1"/>
      <c r="R32" s="1"/>
    </row>
    <row r="33" spans="2:18" x14ac:dyDescent="0.25">
      <c r="N33" s="1"/>
      <c r="R33" s="1"/>
    </row>
    <row r="34" spans="2:18" x14ac:dyDescent="0.25">
      <c r="N34" s="1"/>
      <c r="R34" s="1"/>
    </row>
    <row r="35" spans="2:18" x14ac:dyDescent="0.25">
      <c r="N35" s="1"/>
      <c r="R35" s="1"/>
    </row>
    <row r="36" spans="2:18" ht="18.75" x14ac:dyDescent="0.3">
      <c r="B36" s="59" t="s">
        <v>30</v>
      </c>
      <c r="N36" s="1"/>
      <c r="R36" s="1"/>
    </row>
    <row r="37" spans="2:18" ht="15.75" thickBot="1" x14ac:dyDescent="0.3">
      <c r="N37" s="1"/>
      <c r="R37" s="1"/>
    </row>
    <row r="38" spans="2:18" ht="24" thickBot="1" x14ac:dyDescent="0.4">
      <c r="E38" s="34" t="s">
        <v>18</v>
      </c>
      <c r="F38" s="35"/>
      <c r="G38" s="35"/>
      <c r="H38" s="35"/>
      <c r="I38" s="36"/>
      <c r="N38" s="1"/>
      <c r="R38" s="1"/>
    </row>
    <row r="39" spans="2:18" ht="15.75" thickBot="1" x14ac:dyDescent="0.3">
      <c r="E39" s="44" t="s">
        <v>1</v>
      </c>
      <c r="F39" s="45"/>
      <c r="G39" s="33"/>
      <c r="H39" s="45" t="s">
        <v>2</v>
      </c>
      <c r="I39" s="46"/>
      <c r="J39" s="2"/>
      <c r="N39" s="1"/>
      <c r="R39" s="1"/>
    </row>
    <row r="40" spans="2:18" x14ac:dyDescent="0.25">
      <c r="E40" s="8" t="s">
        <v>3</v>
      </c>
      <c r="F40" s="9" t="s">
        <v>0</v>
      </c>
      <c r="G40" s="9"/>
      <c r="H40" s="9" t="s">
        <v>3</v>
      </c>
      <c r="I40" s="10" t="s">
        <v>0</v>
      </c>
      <c r="N40" s="1"/>
      <c r="R40" s="1"/>
    </row>
    <row r="41" spans="2:18" ht="15.75" thickBot="1" x14ac:dyDescent="0.3">
      <c r="E41" s="11">
        <v>2022</v>
      </c>
      <c r="F41" s="12">
        <v>-150</v>
      </c>
      <c r="G41" s="12"/>
      <c r="H41" s="12"/>
      <c r="I41" s="13"/>
      <c r="N41" s="1"/>
      <c r="R41" s="1"/>
    </row>
    <row r="42" spans="2:18" ht="15.75" thickBot="1" x14ac:dyDescent="0.3">
      <c r="N42" s="1"/>
      <c r="R42" s="1"/>
    </row>
    <row r="43" spans="2:18" ht="24" thickBot="1" x14ac:dyDescent="0.4">
      <c r="E43" s="34" t="s">
        <v>19</v>
      </c>
      <c r="F43" s="35"/>
      <c r="G43" s="35"/>
      <c r="H43" s="35"/>
      <c r="I43" s="36"/>
      <c r="N43" s="1"/>
      <c r="R43" s="1"/>
    </row>
    <row r="44" spans="2:18" ht="15.75" thickBot="1" x14ac:dyDescent="0.3">
      <c r="E44" s="44" t="s">
        <v>1</v>
      </c>
      <c r="F44" s="45"/>
      <c r="G44" s="33"/>
      <c r="H44" s="45" t="s">
        <v>2</v>
      </c>
      <c r="I44" s="46"/>
      <c r="N44" s="1"/>
      <c r="R44" s="1"/>
    </row>
    <row r="45" spans="2:18" x14ac:dyDescent="0.25">
      <c r="E45" s="8" t="s">
        <v>3</v>
      </c>
      <c r="F45" s="9" t="s">
        <v>0</v>
      </c>
      <c r="G45" s="9"/>
      <c r="H45" s="9" t="s">
        <v>3</v>
      </c>
      <c r="I45" s="10" t="s">
        <v>0</v>
      </c>
      <c r="N45" s="1"/>
      <c r="R45" s="1"/>
    </row>
    <row r="46" spans="2:18" x14ac:dyDescent="0.25">
      <c r="E46" s="8">
        <v>2022</v>
      </c>
      <c r="F46" s="9">
        <v>-1000</v>
      </c>
      <c r="G46" s="9"/>
      <c r="H46" s="9"/>
      <c r="I46" s="10"/>
      <c r="N46" s="1"/>
      <c r="R46" s="1"/>
    </row>
    <row r="47" spans="2:18" ht="15.75" thickBot="1" x14ac:dyDescent="0.3">
      <c r="E47" s="11">
        <v>2032</v>
      </c>
      <c r="F47" s="12">
        <v>200</v>
      </c>
      <c r="G47" s="12"/>
      <c r="H47" s="12"/>
      <c r="I47" s="13"/>
      <c r="N47" s="1"/>
      <c r="R47" s="1"/>
    </row>
    <row r="48" spans="2:18" ht="15.75" thickBot="1" x14ac:dyDescent="0.3">
      <c r="N48" s="1"/>
      <c r="R48" s="1"/>
    </row>
    <row r="49" spans="2:18" ht="24" thickBot="1" x14ac:dyDescent="0.4">
      <c r="E49" s="42" t="s">
        <v>20</v>
      </c>
      <c r="F49" s="43"/>
      <c r="G49" s="43"/>
      <c r="H49" s="43"/>
      <c r="I49" s="43"/>
      <c r="J49" s="43"/>
      <c r="K49" s="43"/>
      <c r="L49" s="43"/>
      <c r="N49" s="1"/>
      <c r="R49" s="1"/>
    </row>
    <row r="50" spans="2:18" ht="19.5" thickBot="1" x14ac:dyDescent="0.35">
      <c r="E50" s="51" t="s">
        <v>2</v>
      </c>
      <c r="F50" s="52"/>
      <c r="G50" s="52"/>
      <c r="H50" s="52"/>
      <c r="I50" s="52"/>
      <c r="J50" s="52"/>
      <c r="K50" s="52"/>
      <c r="L50" s="53"/>
    </row>
    <row r="51" spans="2:18" ht="15.75" thickBot="1" x14ac:dyDescent="0.3">
      <c r="E51" s="18"/>
      <c r="F51" s="19"/>
      <c r="G51" s="19"/>
      <c r="H51" s="19"/>
      <c r="I51" s="19"/>
      <c r="J51" s="38" t="s">
        <v>4</v>
      </c>
      <c r="K51" s="38"/>
      <c r="L51" s="10"/>
    </row>
    <row r="52" spans="2:18" ht="15.75" thickBot="1" x14ac:dyDescent="0.3">
      <c r="E52" s="15" t="s">
        <v>3</v>
      </c>
      <c r="F52" s="16" t="s">
        <v>5</v>
      </c>
      <c r="G52" s="16" t="s">
        <v>6</v>
      </c>
      <c r="H52" s="16" t="s">
        <v>15</v>
      </c>
      <c r="I52" s="16" t="s">
        <v>14</v>
      </c>
      <c r="J52" s="16" t="s">
        <v>5</v>
      </c>
      <c r="K52" s="16" t="s">
        <v>6</v>
      </c>
      <c r="L52" s="17" t="s">
        <v>8</v>
      </c>
    </row>
    <row r="53" spans="2:18" x14ac:dyDescent="0.25">
      <c r="E53" s="8">
        <v>2022</v>
      </c>
      <c r="F53" s="20">
        <v>45</v>
      </c>
      <c r="G53" s="20">
        <v>30</v>
      </c>
      <c r="H53" s="9">
        <v>100</v>
      </c>
      <c r="I53" s="21">
        <f t="shared" ref="I53:I63" si="7">(F53*H53)+(G53*H53)</f>
        <v>7500</v>
      </c>
      <c r="J53" s="20">
        <v>36</v>
      </c>
      <c r="K53" s="20">
        <v>48</v>
      </c>
      <c r="L53" s="22">
        <f t="shared" ref="L53:L63" si="8">(F53*J53)+(G53*K53)</f>
        <v>3060</v>
      </c>
      <c r="Q53" s="1"/>
    </row>
    <row r="54" spans="2:18" x14ac:dyDescent="0.25">
      <c r="E54" s="8">
        <v>2023</v>
      </c>
      <c r="F54" s="20">
        <f>F53*105/100</f>
        <v>47.25</v>
      </c>
      <c r="G54" s="20">
        <f>G53*108/100</f>
        <v>32.4</v>
      </c>
      <c r="H54" s="20">
        <f>H53*101.5/100</f>
        <v>101.5</v>
      </c>
      <c r="I54" s="21">
        <f t="shared" si="7"/>
        <v>8084.4750000000004</v>
      </c>
      <c r="J54" s="20">
        <f>J53*101.5/100</f>
        <v>36.54</v>
      </c>
      <c r="K54" s="20">
        <f>K53*101.5/100</f>
        <v>48.72</v>
      </c>
      <c r="L54" s="22">
        <f t="shared" si="8"/>
        <v>3305.0429999999997</v>
      </c>
    </row>
    <row r="55" spans="2:18" x14ac:dyDescent="0.25">
      <c r="E55" s="8">
        <v>2024</v>
      </c>
      <c r="F55" s="20">
        <f>F54*105/100</f>
        <v>49.612499999999997</v>
      </c>
      <c r="G55" s="20">
        <f t="shared" ref="G55:G63" si="9">G54*108/100</f>
        <v>34.991999999999997</v>
      </c>
      <c r="H55" s="20">
        <f t="shared" ref="H55:H63" si="10">H54*101.5/100</f>
        <v>103.02249999999999</v>
      </c>
      <c r="I55" s="21">
        <f t="shared" si="7"/>
        <v>8716.1671012499992</v>
      </c>
      <c r="J55" s="20">
        <f t="shared" ref="J55:K63" si="11">J54*101.5/100</f>
        <v>37.088099999999997</v>
      </c>
      <c r="K55" s="20">
        <f t="shared" si="11"/>
        <v>49.450800000000001</v>
      </c>
      <c r="L55" s="22">
        <f t="shared" si="8"/>
        <v>3570.4157548499998</v>
      </c>
    </row>
    <row r="56" spans="2:18" x14ac:dyDescent="0.25">
      <c r="B56" s="1"/>
      <c r="E56" s="8">
        <v>2025</v>
      </c>
      <c r="F56" s="20">
        <f t="shared" ref="F56:F63" si="12">F55*105/100</f>
        <v>52.093125000000001</v>
      </c>
      <c r="G56" s="20">
        <f t="shared" si="9"/>
        <v>37.791359999999997</v>
      </c>
      <c r="H56" s="20">
        <f t="shared" si="10"/>
        <v>104.56783749999998</v>
      </c>
      <c r="I56" s="21">
        <f t="shared" si="7"/>
        <v>9399.0262212511861</v>
      </c>
      <c r="J56" s="20">
        <f t="shared" si="11"/>
        <v>37.6444215</v>
      </c>
      <c r="K56" s="20">
        <f t="shared" si="11"/>
        <v>50.192561999999995</v>
      </c>
      <c r="L56" s="22">
        <f t="shared" si="8"/>
        <v>3857.8607346165072</v>
      </c>
    </row>
    <row r="57" spans="2:18" x14ac:dyDescent="0.25">
      <c r="B57" s="1"/>
      <c r="E57" s="8">
        <v>2026</v>
      </c>
      <c r="F57" s="20">
        <f t="shared" si="12"/>
        <v>54.697781249999998</v>
      </c>
      <c r="G57" s="20">
        <f t="shared" si="9"/>
        <v>40.8146688</v>
      </c>
      <c r="H57" s="20">
        <f t="shared" si="10"/>
        <v>106.13635506249999</v>
      </c>
      <c r="I57" s="21">
        <f t="shared" si="7"/>
        <v>10137.343311396095</v>
      </c>
      <c r="J57" s="20">
        <f t="shared" si="11"/>
        <v>38.209087822500003</v>
      </c>
      <c r="K57" s="20">
        <f t="shared" si="11"/>
        <v>50.945450429999994</v>
      </c>
      <c r="L57" s="22">
        <f t="shared" si="8"/>
        <v>4169.2740136444118</v>
      </c>
    </row>
    <row r="58" spans="2:18" x14ac:dyDescent="0.25">
      <c r="B58" s="1"/>
      <c r="E58" s="8">
        <v>2027</v>
      </c>
      <c r="F58" s="20">
        <f t="shared" si="12"/>
        <v>57.432670312499994</v>
      </c>
      <c r="G58" s="20">
        <f t="shared" si="9"/>
        <v>44.079842304000003</v>
      </c>
      <c r="H58" s="20">
        <f t="shared" si="10"/>
        <v>107.72840038843749</v>
      </c>
      <c r="I58" s="21">
        <f t="shared" si="7"/>
        <v>10935.780603586623</v>
      </c>
      <c r="J58" s="20">
        <f t="shared" si="11"/>
        <v>38.782224139837503</v>
      </c>
      <c r="K58" s="20">
        <f t="shared" si="11"/>
        <v>51.709632186449987</v>
      </c>
      <c r="L58" s="22">
        <f t="shared" si="8"/>
        <v>4506.7191253853243</v>
      </c>
    </row>
    <row r="59" spans="2:18" x14ac:dyDescent="0.25">
      <c r="B59" s="1"/>
      <c r="E59" s="8">
        <v>2028</v>
      </c>
      <c r="F59" s="20">
        <f t="shared" si="12"/>
        <v>60.304303828124993</v>
      </c>
      <c r="G59" s="20">
        <f t="shared" si="9"/>
        <v>47.606229688319999</v>
      </c>
      <c r="H59" s="20">
        <f t="shared" si="10"/>
        <v>109.34432639426406</v>
      </c>
      <c r="I59" s="21">
        <f t="shared" si="7"/>
        <v>11799.404598201332</v>
      </c>
      <c r="J59" s="20">
        <f t="shared" si="11"/>
        <v>39.363957501935062</v>
      </c>
      <c r="K59" s="20">
        <f t="shared" si="11"/>
        <v>52.485276669246744</v>
      </c>
      <c r="L59" s="22">
        <f t="shared" si="8"/>
        <v>4872.4421894452753</v>
      </c>
    </row>
    <row r="60" spans="2:18" x14ac:dyDescent="0.25">
      <c r="B60" s="1"/>
      <c r="E60" s="8">
        <v>2029</v>
      </c>
      <c r="F60" s="20">
        <f t="shared" si="12"/>
        <v>63.319519019531242</v>
      </c>
      <c r="G60" s="20">
        <f t="shared" si="9"/>
        <v>51.414728063385603</v>
      </c>
      <c r="H60" s="20">
        <f t="shared" si="10"/>
        <v>110.98449129017801</v>
      </c>
      <c r="I60" s="21">
        <f t="shared" si="7"/>
        <v>12733.722046059116</v>
      </c>
      <c r="J60" s="20">
        <f t="shared" si="11"/>
        <v>39.954416864464086</v>
      </c>
      <c r="K60" s="20">
        <f t="shared" si="11"/>
        <v>53.272555819285444</v>
      </c>
      <c r="L60" s="22">
        <f t="shared" si="8"/>
        <v>5268.888429253805</v>
      </c>
    </row>
    <row r="61" spans="2:18" x14ac:dyDescent="0.25">
      <c r="B61" s="1"/>
      <c r="E61" s="8">
        <v>2030</v>
      </c>
      <c r="F61" s="20">
        <f t="shared" si="12"/>
        <v>66.485494970507801</v>
      </c>
      <c r="G61" s="20">
        <f t="shared" si="9"/>
        <v>55.527906308456451</v>
      </c>
      <c r="H61" s="20">
        <f t="shared" si="10"/>
        <v>112.64925865953067</v>
      </c>
      <c r="I61" s="21">
        <f t="shared" si="7"/>
        <v>13744.719200603155</v>
      </c>
      <c r="J61" s="20">
        <f t="shared" si="11"/>
        <v>40.553733117431051</v>
      </c>
      <c r="K61" s="20">
        <f t="shared" si="11"/>
        <v>54.07164415657472</v>
      </c>
      <c r="L61" s="22">
        <f t="shared" si="8"/>
        <v>5698.7202098847556</v>
      </c>
    </row>
    <row r="62" spans="2:18" x14ac:dyDescent="0.25">
      <c r="B62" s="1"/>
      <c r="E62" s="8">
        <v>2031</v>
      </c>
      <c r="F62" s="20">
        <f t="shared" si="12"/>
        <v>69.809769719033198</v>
      </c>
      <c r="G62" s="20">
        <f t="shared" si="9"/>
        <v>59.970138813132969</v>
      </c>
      <c r="H62" s="20">
        <f t="shared" si="10"/>
        <v>114.33899753942363</v>
      </c>
      <c r="I62" s="21">
        <f t="shared" si="7"/>
        <v>14838.904642325972</v>
      </c>
      <c r="J62" s="20">
        <f t="shared" si="11"/>
        <v>41.162039114192524</v>
      </c>
      <c r="K62" s="20">
        <f t="shared" si="11"/>
        <v>54.882718818923337</v>
      </c>
      <c r="L62" s="22">
        <f t="shared" si="8"/>
        <v>6164.8367377405948</v>
      </c>
    </row>
    <row r="63" spans="2:18" ht="15.75" thickBot="1" x14ac:dyDescent="0.3">
      <c r="B63" s="1"/>
      <c r="E63" s="11">
        <v>2032</v>
      </c>
      <c r="F63" s="23">
        <f t="shared" si="12"/>
        <v>73.300258204984857</v>
      </c>
      <c r="G63" s="23">
        <f t="shared" si="9"/>
        <v>64.767749918183611</v>
      </c>
      <c r="H63" s="23">
        <f t="shared" si="10"/>
        <v>116.05408250251499</v>
      </c>
      <c r="I63" s="24">
        <f t="shared" si="7"/>
        <v>16023.356005684102</v>
      </c>
      <c r="J63" s="23">
        <f t="shared" si="11"/>
        <v>41.779469700905409</v>
      </c>
      <c r="K63" s="23">
        <f t="shared" si="11"/>
        <v>55.705959601207184</v>
      </c>
      <c r="L63" s="25">
        <f t="shared" si="8"/>
        <v>6670.3955771471337</v>
      </c>
    </row>
    <row r="64" spans="2:18" ht="15.75" thickBot="1" x14ac:dyDescent="0.3">
      <c r="B64" s="1"/>
    </row>
    <row r="65" spans="2:12" ht="19.5" thickBot="1" x14ac:dyDescent="0.35">
      <c r="B65" s="1"/>
      <c r="E65" s="51" t="s">
        <v>1</v>
      </c>
      <c r="F65" s="52"/>
      <c r="G65" s="52"/>
      <c r="H65" s="52"/>
      <c r="I65" s="52"/>
      <c r="J65" s="52"/>
      <c r="K65" s="52"/>
      <c r="L65" s="53"/>
    </row>
    <row r="66" spans="2:12" ht="15.75" thickBot="1" x14ac:dyDescent="0.3">
      <c r="E66" s="8"/>
      <c r="F66" s="9"/>
      <c r="G66" s="9"/>
      <c r="H66" s="9"/>
      <c r="I66" s="9"/>
      <c r="J66" s="40" t="s">
        <v>4</v>
      </c>
      <c r="K66" s="41"/>
      <c r="L66" s="10"/>
    </row>
    <row r="67" spans="2:12" ht="15.75" thickBot="1" x14ac:dyDescent="0.3">
      <c r="E67" s="15" t="s">
        <v>3</v>
      </c>
      <c r="F67" s="16" t="s">
        <v>5</v>
      </c>
      <c r="G67" s="16" t="s">
        <v>6</v>
      </c>
      <c r="H67" s="16" t="s">
        <v>13</v>
      </c>
      <c r="I67" s="16" t="s">
        <v>14</v>
      </c>
      <c r="J67" s="16" t="s">
        <v>5</v>
      </c>
      <c r="K67" s="16" t="s">
        <v>6</v>
      </c>
      <c r="L67" s="17" t="s">
        <v>8</v>
      </c>
    </row>
    <row r="68" spans="2:12" x14ac:dyDescent="0.25">
      <c r="E68" s="8">
        <v>2022</v>
      </c>
      <c r="F68" s="20">
        <v>45</v>
      </c>
      <c r="G68" s="20">
        <v>30</v>
      </c>
      <c r="H68" s="9">
        <v>100</v>
      </c>
      <c r="I68" s="21">
        <f t="shared" ref="I68:I78" si="13">(F68*H68)+(G68*H68)</f>
        <v>7500</v>
      </c>
      <c r="J68" s="20">
        <v>36</v>
      </c>
      <c r="K68" s="20">
        <v>48</v>
      </c>
      <c r="L68" s="22">
        <f>-((F68*J68)+(G68*K68))</f>
        <v>-3060</v>
      </c>
    </row>
    <row r="69" spans="2:12" x14ac:dyDescent="0.25">
      <c r="E69" s="8">
        <v>2023</v>
      </c>
      <c r="F69" s="20">
        <f>F68*105/100</f>
        <v>47.25</v>
      </c>
      <c r="G69" s="20">
        <f>G68*110/100</f>
        <v>33</v>
      </c>
      <c r="H69" s="20">
        <f>H68*101.5/100</f>
        <v>101.5</v>
      </c>
      <c r="I69" s="21">
        <f t="shared" si="13"/>
        <v>8145.375</v>
      </c>
      <c r="J69" s="20">
        <f>J68*101.5/100</f>
        <v>36.54</v>
      </c>
      <c r="K69" s="20">
        <f>K68*101.5/100</f>
        <v>48.72</v>
      </c>
      <c r="L69" s="22">
        <f t="shared" ref="L69:L78" si="14">-((F69*J69)+(G69*K69))</f>
        <v>-3334.2749999999996</v>
      </c>
    </row>
    <row r="70" spans="2:12" x14ac:dyDescent="0.25">
      <c r="E70" s="8">
        <v>2024</v>
      </c>
      <c r="F70" s="20">
        <f>F69*105/100</f>
        <v>49.612499999999997</v>
      </c>
      <c r="G70" s="20">
        <f>G69*110/100</f>
        <v>36.299999999999997</v>
      </c>
      <c r="H70" s="20">
        <f t="shared" ref="H70:H78" si="15">H69*101.5/100</f>
        <v>103.02249999999999</v>
      </c>
      <c r="I70" s="21">
        <f t="shared" si="13"/>
        <v>8850.920531249998</v>
      </c>
      <c r="J70" s="20">
        <f t="shared" ref="J70:J78" si="16">J69*101.5/100</f>
        <v>37.088099999999997</v>
      </c>
      <c r="K70" s="20">
        <f t="shared" ref="K70:K78" si="17">K69*101.5/100</f>
        <v>49.450800000000001</v>
      </c>
      <c r="L70" s="22">
        <f t="shared" si="14"/>
        <v>-3635.0974012499996</v>
      </c>
    </row>
    <row r="71" spans="2:12" x14ac:dyDescent="0.25">
      <c r="E71" s="8">
        <v>2025</v>
      </c>
      <c r="F71" s="20">
        <f t="shared" ref="F71:F78" si="18">F70*105/100</f>
        <v>52.093125000000001</v>
      </c>
      <c r="G71" s="20">
        <f t="shared" ref="G71:G78" si="19">G70*110/100</f>
        <v>39.929999999999993</v>
      </c>
      <c r="H71" s="20">
        <f t="shared" si="15"/>
        <v>104.56783749999998</v>
      </c>
      <c r="I71" s="21">
        <f t="shared" si="13"/>
        <v>9622.6591812421866</v>
      </c>
      <c r="J71" s="20">
        <f t="shared" si="16"/>
        <v>37.6444215</v>
      </c>
      <c r="K71" s="20">
        <f t="shared" si="17"/>
        <v>50.192561999999995</v>
      </c>
      <c r="L71" s="22">
        <f t="shared" si="14"/>
        <v>-3965.2045554121869</v>
      </c>
    </row>
    <row r="72" spans="2:12" x14ac:dyDescent="0.25">
      <c r="E72" s="8">
        <v>2026</v>
      </c>
      <c r="F72" s="20">
        <f t="shared" si="18"/>
        <v>54.697781249999998</v>
      </c>
      <c r="G72" s="20">
        <f t="shared" si="19"/>
        <v>43.922999999999995</v>
      </c>
      <c r="H72" s="20">
        <f t="shared" si="15"/>
        <v>106.13635506249999</v>
      </c>
      <c r="I72" s="21">
        <f t="shared" si="13"/>
        <v>10467.250255291141</v>
      </c>
      <c r="J72" s="20">
        <f t="shared" si="16"/>
        <v>38.209087822500003</v>
      </c>
      <c r="K72" s="20">
        <f t="shared" si="17"/>
        <v>50.945450429999994</v>
      </c>
      <c r="L72" s="22">
        <f t="shared" si="14"/>
        <v>-4327.6293467140331</v>
      </c>
    </row>
    <row r="73" spans="2:12" x14ac:dyDescent="0.25">
      <c r="E73" s="8">
        <v>2027</v>
      </c>
      <c r="F73" s="20">
        <f t="shared" si="18"/>
        <v>57.432670312499994</v>
      </c>
      <c r="G73" s="20">
        <f t="shared" si="19"/>
        <v>48.315300000000001</v>
      </c>
      <c r="H73" s="20">
        <f t="shared" si="15"/>
        <v>107.72840038843749</v>
      </c>
      <c r="I73" s="21">
        <f t="shared" si="13"/>
        <v>11392.0596860896</v>
      </c>
      <c r="J73" s="20">
        <f t="shared" si="16"/>
        <v>38.782224139837503</v>
      </c>
      <c r="K73" s="20">
        <f t="shared" si="17"/>
        <v>51.709632186449987</v>
      </c>
      <c r="L73" s="22">
        <f t="shared" si="14"/>
        <v>-4725.7330849867531</v>
      </c>
    </row>
    <row r="74" spans="2:12" x14ac:dyDescent="0.25">
      <c r="E74" s="8">
        <v>2028</v>
      </c>
      <c r="F74" s="20">
        <f t="shared" si="18"/>
        <v>60.304303828124993</v>
      </c>
      <c r="G74" s="20">
        <f t="shared" si="19"/>
        <v>53.146830000000001</v>
      </c>
      <c r="H74" s="20">
        <f t="shared" si="15"/>
        <v>109.34432639426406</v>
      </c>
      <c r="I74" s="21">
        <f t="shared" si="13"/>
        <v>12405.237807101832</v>
      </c>
      <c r="J74" s="20">
        <f t="shared" si="16"/>
        <v>39.363957501935062</v>
      </c>
      <c r="K74" s="20">
        <f t="shared" si="17"/>
        <v>52.485276669246744</v>
      </c>
      <c r="L74" s="22">
        <f t="shared" si="14"/>
        <v>-5163.2421297175151</v>
      </c>
    </row>
    <row r="75" spans="2:12" x14ac:dyDescent="0.25">
      <c r="E75" s="8">
        <v>2029</v>
      </c>
      <c r="F75" s="20">
        <f t="shared" si="18"/>
        <v>63.319519019531242</v>
      </c>
      <c r="G75" s="20">
        <f t="shared" si="19"/>
        <v>58.461513000000004</v>
      </c>
      <c r="H75" s="20">
        <f t="shared" si="15"/>
        <v>110.98449129017801</v>
      </c>
      <c r="I75" s="21">
        <f t="shared" si="13"/>
        <v>13515.805887480554</v>
      </c>
      <c r="J75" s="20">
        <f t="shared" si="16"/>
        <v>39.954416864464086</v>
      </c>
      <c r="K75" s="20">
        <f t="shared" si="17"/>
        <v>53.272555819285444</v>
      </c>
      <c r="L75" s="22">
        <f t="shared" si="14"/>
        <v>-5644.2886731360959</v>
      </c>
    </row>
    <row r="76" spans="2:12" x14ac:dyDescent="0.25">
      <c r="E76" s="8">
        <v>2030</v>
      </c>
      <c r="F76" s="20">
        <f t="shared" si="18"/>
        <v>66.485494970507801</v>
      </c>
      <c r="G76" s="20">
        <f t="shared" si="19"/>
        <v>64.307664299999999</v>
      </c>
      <c r="H76" s="20">
        <f t="shared" si="15"/>
        <v>112.64925865953067</v>
      </c>
      <c r="I76" s="21">
        <f t="shared" si="13"/>
        <v>14733.752429560625</v>
      </c>
      <c r="J76" s="20">
        <f t="shared" si="16"/>
        <v>40.553733117431051</v>
      </c>
      <c r="K76" s="20">
        <f t="shared" si="17"/>
        <v>54.07164415657472</v>
      </c>
      <c r="L76" s="22">
        <f t="shared" si="14"/>
        <v>-6173.4561597843413</v>
      </c>
    </row>
    <row r="77" spans="2:12" x14ac:dyDescent="0.25">
      <c r="E77" s="8">
        <v>2031</v>
      </c>
      <c r="F77" s="20">
        <f t="shared" si="18"/>
        <v>69.809769719033198</v>
      </c>
      <c r="G77" s="20">
        <f t="shared" si="19"/>
        <v>70.738430730000005</v>
      </c>
      <c r="H77" s="20">
        <f t="shared" si="15"/>
        <v>114.33899753942363</v>
      </c>
      <c r="I77" s="21">
        <f t="shared" si="13"/>
        <v>16070.140345312426</v>
      </c>
      <c r="J77" s="20">
        <f t="shared" si="16"/>
        <v>41.162039114192524</v>
      </c>
      <c r="K77" s="20">
        <f t="shared" si="17"/>
        <v>54.882718818923337</v>
      </c>
      <c r="L77" s="22">
        <f t="shared" si="14"/>
        <v>-6755.8298751740931</v>
      </c>
    </row>
    <row r="78" spans="2:12" ht="15.75" thickBot="1" x14ac:dyDescent="0.3">
      <c r="E78" s="11">
        <v>2032</v>
      </c>
      <c r="F78" s="23">
        <f t="shared" si="18"/>
        <v>73.300258204984857</v>
      </c>
      <c r="G78" s="23">
        <f t="shared" si="19"/>
        <v>77.812273803000011</v>
      </c>
      <c r="H78" s="23">
        <f t="shared" si="15"/>
        <v>116.05408250251499</v>
      </c>
      <c r="I78" s="24">
        <f t="shared" si="13"/>
        <v>17537.226256818612</v>
      </c>
      <c r="J78" s="23">
        <f t="shared" si="16"/>
        <v>41.779469700905409</v>
      </c>
      <c r="K78" s="23">
        <f t="shared" si="17"/>
        <v>55.705959601207184</v>
      </c>
      <c r="L78" s="25">
        <f t="shared" si="14"/>
        <v>-7397.0532976916984</v>
      </c>
    </row>
    <row r="79" spans="2:12" ht="15.75" thickBot="1" x14ac:dyDescent="0.3"/>
    <row r="80" spans="2:12" ht="19.5" thickBot="1" x14ac:dyDescent="0.35">
      <c r="E80" s="51" t="s">
        <v>9</v>
      </c>
      <c r="F80" s="52"/>
      <c r="G80" s="52"/>
      <c r="H80" s="52"/>
      <c r="I80" s="52"/>
      <c r="J80" s="52"/>
      <c r="K80" s="52"/>
      <c r="L80" s="53"/>
    </row>
    <row r="81" spans="5:12" ht="15.75" thickBot="1" x14ac:dyDescent="0.3">
      <c r="E81" s="15" t="s">
        <v>3</v>
      </c>
      <c r="F81" s="16"/>
      <c r="G81" s="16" t="s">
        <v>6</v>
      </c>
      <c r="H81" s="16" t="s">
        <v>7</v>
      </c>
      <c r="I81" s="16" t="s">
        <v>14</v>
      </c>
      <c r="J81" s="16"/>
      <c r="K81" s="16" t="s">
        <v>6</v>
      </c>
      <c r="L81" s="17" t="s">
        <v>8</v>
      </c>
    </row>
    <row r="82" spans="5:12" x14ac:dyDescent="0.25">
      <c r="E82" s="8">
        <v>2023</v>
      </c>
      <c r="F82" s="20"/>
      <c r="G82" s="20">
        <v>5</v>
      </c>
      <c r="H82" s="9">
        <v>50</v>
      </c>
      <c r="I82" s="20">
        <f>(G82*H82)</f>
        <v>250</v>
      </c>
      <c r="J82" s="20"/>
      <c r="K82" s="20">
        <f>48*60/100</f>
        <v>28.8</v>
      </c>
      <c r="L82" s="26">
        <f>-(G82*K82)</f>
        <v>-144</v>
      </c>
    </row>
    <row r="83" spans="5:12" x14ac:dyDescent="0.25">
      <c r="E83" s="8">
        <v>2024</v>
      </c>
      <c r="F83" s="20"/>
      <c r="G83" s="20">
        <f>G82*108/100</f>
        <v>5.4</v>
      </c>
      <c r="H83" s="20">
        <f>H82*101.5/100</f>
        <v>50.75</v>
      </c>
      <c r="I83" s="20">
        <f t="shared" ref="I83:I91" si="20">(G83*H83)</f>
        <v>274.05</v>
      </c>
      <c r="J83" s="20"/>
      <c r="K83" s="20">
        <f>(K82)*101.5/100</f>
        <v>29.232000000000003</v>
      </c>
      <c r="L83" s="26">
        <f t="shared" ref="L83:L91" si="21">-(G83*K83)</f>
        <v>-157.85280000000003</v>
      </c>
    </row>
    <row r="84" spans="5:12" x14ac:dyDescent="0.25">
      <c r="E84" s="8">
        <v>2025</v>
      </c>
      <c r="F84" s="20"/>
      <c r="G84" s="20">
        <f t="shared" ref="G84:G91" si="22">G83*108/100</f>
        <v>5.8320000000000007</v>
      </c>
      <c r="H84" s="20">
        <f t="shared" ref="H84:H91" si="23">H83*101.5/100</f>
        <v>51.511249999999997</v>
      </c>
      <c r="I84" s="20">
        <f t="shared" si="20"/>
        <v>300.41361000000001</v>
      </c>
      <c r="J84" s="20"/>
      <c r="K84" s="20">
        <f t="shared" ref="K84:K91" si="24">K83*101.5/100</f>
        <v>29.670480000000001</v>
      </c>
      <c r="L84" s="26">
        <f t="shared" si="21"/>
        <v>-173.03823936000003</v>
      </c>
    </row>
    <row r="85" spans="5:12" x14ac:dyDescent="0.25">
      <c r="E85" s="8">
        <v>2026</v>
      </c>
      <c r="F85" s="20"/>
      <c r="G85" s="20">
        <f t="shared" si="22"/>
        <v>6.298560000000001</v>
      </c>
      <c r="H85" s="20">
        <f t="shared" si="23"/>
        <v>52.283918749999991</v>
      </c>
      <c r="I85" s="20">
        <f t="shared" si="20"/>
        <v>329.31339928199998</v>
      </c>
      <c r="J85" s="20"/>
      <c r="K85" s="20">
        <f t="shared" si="24"/>
        <v>30.115537200000002</v>
      </c>
      <c r="L85" s="26">
        <f t="shared" si="21"/>
        <v>-189.68451798643204</v>
      </c>
    </row>
    <row r="86" spans="5:12" x14ac:dyDescent="0.25">
      <c r="E86" s="8">
        <v>2027</v>
      </c>
      <c r="F86" s="20"/>
      <c r="G86" s="20">
        <f t="shared" si="22"/>
        <v>6.8024448000000008</v>
      </c>
      <c r="H86" s="20">
        <f t="shared" si="23"/>
        <v>53.068177531249994</v>
      </c>
      <c r="I86" s="20">
        <f t="shared" si="20"/>
        <v>360.99334829292837</v>
      </c>
      <c r="J86" s="20"/>
      <c r="K86" s="20">
        <f t="shared" si="24"/>
        <v>30.567270258000004</v>
      </c>
      <c r="L86" s="26">
        <f t="shared" si="21"/>
        <v>-207.93216861672681</v>
      </c>
    </row>
    <row r="87" spans="5:12" x14ac:dyDescent="0.25">
      <c r="E87" s="8">
        <v>2028</v>
      </c>
      <c r="F87" s="20"/>
      <c r="G87" s="20">
        <f t="shared" si="22"/>
        <v>7.3466403840000005</v>
      </c>
      <c r="H87" s="20">
        <f t="shared" si="23"/>
        <v>53.864200194218746</v>
      </c>
      <c r="I87" s="20">
        <f t="shared" si="20"/>
        <v>395.7209083987081</v>
      </c>
      <c r="J87" s="20"/>
      <c r="K87" s="20">
        <f t="shared" si="24"/>
        <v>31.025779311870007</v>
      </c>
      <c r="L87" s="26">
        <f t="shared" si="21"/>
        <v>-227.93524323765595</v>
      </c>
    </row>
    <row r="88" spans="5:12" x14ac:dyDescent="0.25">
      <c r="E88" s="8">
        <v>2029</v>
      </c>
      <c r="F88" s="20"/>
      <c r="G88" s="20">
        <f t="shared" si="22"/>
        <v>7.9343716147200007</v>
      </c>
      <c r="H88" s="20">
        <f t="shared" si="23"/>
        <v>54.672163197132029</v>
      </c>
      <c r="I88" s="20">
        <f t="shared" si="20"/>
        <v>433.78925978666388</v>
      </c>
      <c r="J88" s="20"/>
      <c r="K88" s="20">
        <f t="shared" si="24"/>
        <v>31.491166001548059</v>
      </c>
      <c r="L88" s="26">
        <f t="shared" si="21"/>
        <v>-249.86261363711847</v>
      </c>
    </row>
    <row r="89" spans="5:12" x14ac:dyDescent="0.25">
      <c r="E89" s="8">
        <v>2030</v>
      </c>
      <c r="F89" s="20"/>
      <c r="G89" s="20">
        <f t="shared" si="22"/>
        <v>8.5691213438976011</v>
      </c>
      <c r="H89" s="20">
        <f t="shared" si="23"/>
        <v>55.492245645089007</v>
      </c>
      <c r="I89" s="20">
        <f t="shared" si="20"/>
        <v>475.5197865781409</v>
      </c>
      <c r="J89" s="20"/>
      <c r="K89" s="20">
        <f t="shared" si="24"/>
        <v>31.96353349157128</v>
      </c>
      <c r="L89" s="26">
        <f t="shared" si="21"/>
        <v>-273.89939706900924</v>
      </c>
    </row>
    <row r="90" spans="5:12" x14ac:dyDescent="0.25">
      <c r="E90" s="8">
        <v>2031</v>
      </c>
      <c r="F90" s="20"/>
      <c r="G90" s="20">
        <f t="shared" si="22"/>
        <v>9.2546510514094091</v>
      </c>
      <c r="H90" s="20">
        <f t="shared" si="23"/>
        <v>56.324629329765337</v>
      </c>
      <c r="I90" s="20">
        <f t="shared" si="20"/>
        <v>521.26479004695807</v>
      </c>
      <c r="J90" s="20"/>
      <c r="K90" s="20">
        <f t="shared" si="24"/>
        <v>32.442986493944851</v>
      </c>
      <c r="L90" s="26">
        <f t="shared" si="21"/>
        <v>-300.24851906704799</v>
      </c>
    </row>
    <row r="91" spans="5:12" ht="15.75" thickBot="1" x14ac:dyDescent="0.3">
      <c r="E91" s="11">
        <v>2032</v>
      </c>
      <c r="F91" s="23"/>
      <c r="G91" s="23">
        <f t="shared" si="22"/>
        <v>9.9950231355221621</v>
      </c>
      <c r="H91" s="23">
        <f t="shared" si="23"/>
        <v>57.169498769711815</v>
      </c>
      <c r="I91" s="23">
        <f t="shared" si="20"/>
        <v>571.41046284947538</v>
      </c>
      <c r="J91" s="23"/>
      <c r="K91" s="23">
        <f t="shared" si="24"/>
        <v>32.929631291354021</v>
      </c>
      <c r="L91" s="27">
        <f t="shared" si="21"/>
        <v>-329.13242660129799</v>
      </c>
    </row>
    <row r="92" spans="5:12" ht="15.75" thickBot="1" x14ac:dyDescent="0.3">
      <c r="F92" s="1"/>
      <c r="G92" s="1"/>
      <c r="H92" s="1"/>
      <c r="I92" s="1"/>
      <c r="J92" s="1"/>
      <c r="K92" s="1"/>
      <c r="L92" s="1"/>
    </row>
    <row r="93" spans="5:12" ht="23.25" x14ac:dyDescent="0.35">
      <c r="E93" s="34" t="s">
        <v>21</v>
      </c>
      <c r="F93" s="35"/>
      <c r="G93" s="35"/>
      <c r="H93" s="35"/>
      <c r="I93" s="36"/>
      <c r="J93" s="1"/>
      <c r="K93" s="1"/>
      <c r="L93" s="1"/>
    </row>
    <row r="94" spans="5:12" ht="15.75" thickBot="1" x14ac:dyDescent="0.3">
      <c r="E94" s="40" t="s">
        <v>1</v>
      </c>
      <c r="F94" s="54"/>
      <c r="G94" s="14"/>
      <c r="H94" s="54" t="s">
        <v>2</v>
      </c>
      <c r="I94" s="41"/>
      <c r="J94" s="1"/>
      <c r="K94" s="1"/>
      <c r="L94" s="1"/>
    </row>
    <row r="95" spans="5:12" x14ac:dyDescent="0.25">
      <c r="E95" s="8" t="s">
        <v>3</v>
      </c>
      <c r="F95" s="9" t="s">
        <v>0</v>
      </c>
      <c r="G95" s="9"/>
      <c r="H95" s="9" t="s">
        <v>3</v>
      </c>
      <c r="I95" s="10" t="s">
        <v>0</v>
      </c>
      <c r="J95" s="1"/>
      <c r="K95" s="1"/>
      <c r="L95" s="1"/>
    </row>
    <row r="96" spans="5:12" ht="15.75" thickBot="1" x14ac:dyDescent="0.3">
      <c r="E96" s="11">
        <v>2027</v>
      </c>
      <c r="F96" s="28">
        <v>-646.37040233062498</v>
      </c>
      <c r="G96" s="12"/>
      <c r="H96" s="12">
        <v>2027</v>
      </c>
      <c r="I96" s="29">
        <v>-646.37040233062498</v>
      </c>
      <c r="J96" s="1"/>
      <c r="K96" s="1"/>
      <c r="L96" s="1"/>
    </row>
    <row r="97" spans="5:12" x14ac:dyDescent="0.25">
      <c r="F97" s="5"/>
      <c r="I97" s="5"/>
      <c r="J97" s="1"/>
      <c r="K97" s="1"/>
      <c r="L97" s="1"/>
    </row>
    <row r="98" spans="5:12" ht="15.75" thickBot="1" x14ac:dyDescent="0.3">
      <c r="F98" s="5"/>
      <c r="I98" s="5"/>
      <c r="J98" s="1"/>
      <c r="K98" s="1"/>
      <c r="L98" s="1"/>
    </row>
    <row r="99" spans="5:12" ht="24" thickBot="1" x14ac:dyDescent="0.4">
      <c r="E99" s="34" t="s">
        <v>10</v>
      </c>
      <c r="F99" s="35"/>
      <c r="G99" s="35"/>
      <c r="H99" s="35"/>
      <c r="I99" s="36"/>
      <c r="J99" s="1"/>
      <c r="K99" s="1"/>
      <c r="L99" s="1"/>
    </row>
    <row r="100" spans="5:12" ht="15.75" thickBot="1" x14ac:dyDescent="0.3">
      <c r="E100" s="44" t="s">
        <v>1</v>
      </c>
      <c r="F100" s="45"/>
      <c r="G100" s="45"/>
      <c r="H100" s="45" t="s">
        <v>2</v>
      </c>
      <c r="I100" s="46"/>
      <c r="J100" s="1"/>
      <c r="K100" s="1"/>
      <c r="L100" s="1"/>
    </row>
    <row r="101" spans="5:12" ht="15.75" thickBot="1" x14ac:dyDescent="0.3">
      <c r="E101" s="15" t="s">
        <v>3</v>
      </c>
      <c r="F101" s="16" t="s">
        <v>23</v>
      </c>
      <c r="G101" s="16" t="s">
        <v>22</v>
      </c>
      <c r="H101" s="16" t="s">
        <v>3</v>
      </c>
      <c r="I101" s="17" t="s">
        <v>0</v>
      </c>
      <c r="J101" s="1"/>
      <c r="K101" s="1"/>
      <c r="L101" s="1"/>
    </row>
    <row r="102" spans="5:12" x14ac:dyDescent="0.25">
      <c r="E102" s="8">
        <v>2022</v>
      </c>
      <c r="F102" s="20">
        <f>I102+G102</f>
        <v>-440</v>
      </c>
      <c r="G102" s="30">
        <v>-40</v>
      </c>
      <c r="H102" s="9">
        <v>2022</v>
      </c>
      <c r="I102" s="26">
        <v>-400</v>
      </c>
      <c r="J102" s="1"/>
      <c r="K102" s="1"/>
      <c r="L102" s="1"/>
    </row>
    <row r="103" spans="5:12" x14ac:dyDescent="0.25">
      <c r="E103" s="8">
        <v>2023</v>
      </c>
      <c r="F103" s="20">
        <f>I103+G103</f>
        <v>-464</v>
      </c>
      <c r="G103" s="30">
        <f>G102*110/100</f>
        <v>-44</v>
      </c>
      <c r="H103" s="9">
        <v>2023</v>
      </c>
      <c r="I103" s="26">
        <f>I102*105/100</f>
        <v>-420</v>
      </c>
      <c r="J103" s="1"/>
      <c r="K103" s="1"/>
      <c r="L103" s="1"/>
    </row>
    <row r="104" spans="5:12" x14ac:dyDescent="0.25">
      <c r="E104" s="8">
        <v>2024</v>
      </c>
      <c r="F104" s="20">
        <f>I104+G104</f>
        <v>-489.4</v>
      </c>
      <c r="G104" s="30">
        <f t="shared" ref="G104:G112" si="25">G103*110/100</f>
        <v>-48.4</v>
      </c>
      <c r="H104" s="9">
        <v>2024</v>
      </c>
      <c r="I104" s="26">
        <f t="shared" ref="I104:I112" si="26">I103*105/100</f>
        <v>-441</v>
      </c>
    </row>
    <row r="105" spans="5:12" x14ac:dyDescent="0.25">
      <c r="E105" s="8">
        <v>2025</v>
      </c>
      <c r="F105" s="20">
        <f>I105+G105</f>
        <v>-516.29</v>
      </c>
      <c r="G105" s="30">
        <f t="shared" si="25"/>
        <v>-53.24</v>
      </c>
      <c r="H105" s="9">
        <v>2025</v>
      </c>
      <c r="I105" s="26">
        <f t="shared" si="26"/>
        <v>-463.05</v>
      </c>
    </row>
    <row r="106" spans="5:12" x14ac:dyDescent="0.25">
      <c r="E106" s="8">
        <v>2026</v>
      </c>
      <c r="F106" s="20">
        <f>I106+G106</f>
        <v>-544.76649999999995</v>
      </c>
      <c r="G106" s="30">
        <f t="shared" si="25"/>
        <v>-58.564000000000007</v>
      </c>
      <c r="H106" s="9">
        <v>2026</v>
      </c>
      <c r="I106" s="26">
        <f t="shared" si="26"/>
        <v>-486.20249999999999</v>
      </c>
    </row>
    <row r="107" spans="5:12" x14ac:dyDescent="0.25">
      <c r="E107" s="8">
        <v>2027</v>
      </c>
      <c r="F107" s="20">
        <f>I107+G107</f>
        <v>-574.93302499999993</v>
      </c>
      <c r="G107" s="30">
        <f t="shared" si="25"/>
        <v>-64.420400000000015</v>
      </c>
      <c r="H107" s="9">
        <v>2027</v>
      </c>
      <c r="I107" s="26">
        <f t="shared" si="26"/>
        <v>-510.51262499999996</v>
      </c>
    </row>
    <row r="108" spans="5:12" x14ac:dyDescent="0.25">
      <c r="E108" s="8">
        <v>2028</v>
      </c>
      <c r="F108" s="20">
        <f>I108+G108</f>
        <v>-606.90069625000001</v>
      </c>
      <c r="G108" s="30">
        <f t="shared" si="25"/>
        <v>-70.862440000000021</v>
      </c>
      <c r="H108" s="9">
        <v>2028</v>
      </c>
      <c r="I108" s="26">
        <f t="shared" si="26"/>
        <v>-536.03825625000002</v>
      </c>
    </row>
    <row r="109" spans="5:12" x14ac:dyDescent="0.25">
      <c r="E109" s="8">
        <v>2029</v>
      </c>
      <c r="F109" s="20">
        <f>I109+G109</f>
        <v>-640.78885306250004</v>
      </c>
      <c r="G109" s="30">
        <f t="shared" si="25"/>
        <v>-77.948684000000014</v>
      </c>
      <c r="H109" s="9">
        <v>2029</v>
      </c>
      <c r="I109" s="26">
        <f t="shared" si="26"/>
        <v>-562.84016906249997</v>
      </c>
    </row>
    <row r="110" spans="5:12" x14ac:dyDescent="0.25">
      <c r="E110" s="8">
        <v>2030</v>
      </c>
      <c r="F110" s="20">
        <f>I110+G110</f>
        <v>-676.72572991562492</v>
      </c>
      <c r="G110" s="30">
        <f t="shared" si="25"/>
        <v>-85.743552400000013</v>
      </c>
      <c r="H110" s="9">
        <v>2030</v>
      </c>
      <c r="I110" s="26">
        <f t="shared" si="26"/>
        <v>-590.98217751562493</v>
      </c>
    </row>
    <row r="111" spans="5:12" x14ac:dyDescent="0.25">
      <c r="E111" s="8">
        <v>2031</v>
      </c>
      <c r="F111" s="20">
        <f>I111+G111</f>
        <v>-714.84919403140623</v>
      </c>
      <c r="G111" s="30">
        <f t="shared" si="25"/>
        <v>-94.317907640000016</v>
      </c>
      <c r="H111" s="9">
        <v>2031</v>
      </c>
      <c r="I111" s="26">
        <f t="shared" si="26"/>
        <v>-620.53128639140618</v>
      </c>
    </row>
    <row r="112" spans="5:12" ht="15.75" thickBot="1" x14ac:dyDescent="0.3">
      <c r="E112" s="11">
        <v>2032</v>
      </c>
      <c r="F112" s="23">
        <f>I112+G112</f>
        <v>-755.3075491149765</v>
      </c>
      <c r="G112" s="28">
        <f t="shared" si="25"/>
        <v>-103.74969840400001</v>
      </c>
      <c r="H112" s="12">
        <v>2032</v>
      </c>
      <c r="I112" s="27">
        <f t="shared" si="26"/>
        <v>-651.55785071097648</v>
      </c>
    </row>
    <row r="113" spans="5:9" ht="15.75" thickBot="1" x14ac:dyDescent="0.3"/>
    <row r="114" spans="5:9" ht="24" thickBot="1" x14ac:dyDescent="0.4">
      <c r="E114" s="34" t="s">
        <v>11</v>
      </c>
      <c r="F114" s="35"/>
      <c r="G114" s="35"/>
      <c r="H114" s="35"/>
      <c r="I114" s="36"/>
    </row>
    <row r="115" spans="5:9" ht="15.75" thickBot="1" x14ac:dyDescent="0.3">
      <c r="E115" s="44" t="s">
        <v>1</v>
      </c>
      <c r="F115" s="45"/>
      <c r="G115" s="33"/>
      <c r="H115" s="45" t="s">
        <v>2</v>
      </c>
      <c r="I115" s="46"/>
    </row>
    <row r="116" spans="5:9" ht="15.75" thickBot="1" x14ac:dyDescent="0.3">
      <c r="E116" s="11" t="s">
        <v>3</v>
      </c>
      <c r="F116" s="12" t="s">
        <v>0</v>
      </c>
      <c r="G116" s="12"/>
      <c r="H116" s="12" t="s">
        <v>3</v>
      </c>
      <c r="I116" s="13" t="s">
        <v>0</v>
      </c>
    </row>
    <row r="117" spans="5:9" x14ac:dyDescent="0.25">
      <c r="E117" s="8">
        <v>2022</v>
      </c>
      <c r="F117" s="30">
        <f>I117</f>
        <v>-500</v>
      </c>
      <c r="G117" s="9"/>
      <c r="H117" s="9">
        <v>2022</v>
      </c>
      <c r="I117" s="31">
        <v>-500</v>
      </c>
    </row>
    <row r="118" spans="5:9" x14ac:dyDescent="0.25">
      <c r="E118" s="8">
        <v>2023</v>
      </c>
      <c r="F118" s="30">
        <f t="shared" ref="F118:F127" si="27">I118*115/100</f>
        <v>-603.75</v>
      </c>
      <c r="G118" s="9"/>
      <c r="H118" s="9">
        <v>2023</v>
      </c>
      <c r="I118" s="31">
        <f>I117*105/100</f>
        <v>-525</v>
      </c>
    </row>
    <row r="119" spans="5:9" x14ac:dyDescent="0.25">
      <c r="E119" s="8">
        <v>2024</v>
      </c>
      <c r="F119" s="30">
        <f t="shared" si="27"/>
        <v>-633.9375</v>
      </c>
      <c r="G119" s="9"/>
      <c r="H119" s="9">
        <v>2024</v>
      </c>
      <c r="I119" s="31">
        <f>I118*105/100</f>
        <v>-551.25</v>
      </c>
    </row>
    <row r="120" spans="5:9" x14ac:dyDescent="0.25">
      <c r="E120" s="8">
        <v>2025</v>
      </c>
      <c r="F120" s="30">
        <f t="shared" si="27"/>
        <v>-665.63437499999998</v>
      </c>
      <c r="G120" s="9"/>
      <c r="H120" s="9">
        <v>2025</v>
      </c>
      <c r="I120" s="31">
        <f>I119*105/100</f>
        <v>-578.8125</v>
      </c>
    </row>
    <row r="121" spans="5:9" x14ac:dyDescent="0.25">
      <c r="E121" s="8">
        <v>2026</v>
      </c>
      <c r="F121" s="30">
        <f t="shared" si="27"/>
        <v>-698.91609374999996</v>
      </c>
      <c r="G121" s="9"/>
      <c r="H121" s="9">
        <v>2026</v>
      </c>
      <c r="I121" s="31">
        <f t="shared" ref="I121:I127" si="28">I120*105/100</f>
        <v>-607.75312499999995</v>
      </c>
    </row>
    <row r="122" spans="5:9" x14ac:dyDescent="0.25">
      <c r="E122" s="8">
        <v>2027</v>
      </c>
      <c r="F122" s="30">
        <f t="shared" si="27"/>
        <v>-733.86189843749992</v>
      </c>
      <c r="G122" s="9"/>
      <c r="H122" s="9">
        <v>2027</v>
      </c>
      <c r="I122" s="31">
        <f t="shared" si="28"/>
        <v>-638.14078124999992</v>
      </c>
    </row>
    <row r="123" spans="5:9" x14ac:dyDescent="0.25">
      <c r="E123" s="8">
        <v>2028</v>
      </c>
      <c r="F123" s="30">
        <f t="shared" si="27"/>
        <v>-770.55499335937498</v>
      </c>
      <c r="G123" s="9"/>
      <c r="H123" s="9">
        <v>2028</v>
      </c>
      <c r="I123" s="31">
        <f t="shared" si="28"/>
        <v>-670.04782031249999</v>
      </c>
    </row>
    <row r="124" spans="5:9" x14ac:dyDescent="0.25">
      <c r="E124" s="8">
        <v>2029</v>
      </c>
      <c r="F124" s="30">
        <f t="shared" si="27"/>
        <v>-809.08274302734367</v>
      </c>
      <c r="G124" s="9"/>
      <c r="H124" s="9">
        <v>2029</v>
      </c>
      <c r="I124" s="31">
        <f t="shared" si="28"/>
        <v>-703.55021132812499</v>
      </c>
    </row>
    <row r="125" spans="5:9" x14ac:dyDescent="0.25">
      <c r="E125" s="8">
        <v>2030</v>
      </c>
      <c r="F125" s="30">
        <f t="shared" si="27"/>
        <v>-849.53688017871104</v>
      </c>
      <c r="G125" s="9"/>
      <c r="H125" s="9">
        <v>2030</v>
      </c>
      <c r="I125" s="31">
        <f t="shared" si="28"/>
        <v>-738.72772189453133</v>
      </c>
    </row>
    <row r="126" spans="5:9" x14ac:dyDescent="0.25">
      <c r="E126" s="8">
        <v>2031</v>
      </c>
      <c r="F126" s="30">
        <f t="shared" si="27"/>
        <v>-892.01372418764663</v>
      </c>
      <c r="G126" s="9"/>
      <c r="H126" s="9">
        <v>2031</v>
      </c>
      <c r="I126" s="31">
        <f t="shared" si="28"/>
        <v>-775.6641079892579</v>
      </c>
    </row>
    <row r="127" spans="5:9" ht="15.75" thickBot="1" x14ac:dyDescent="0.3">
      <c r="E127" s="11">
        <v>2032</v>
      </c>
      <c r="F127" s="28">
        <f t="shared" si="27"/>
        <v>-936.61441039702879</v>
      </c>
      <c r="G127" s="12"/>
      <c r="H127" s="12">
        <v>2032</v>
      </c>
      <c r="I127" s="29">
        <f t="shared" si="28"/>
        <v>-814.44731338872077</v>
      </c>
    </row>
    <row r="128" spans="5:9" ht="15.75" thickBot="1" x14ac:dyDescent="0.3"/>
    <row r="129" spans="2:12" ht="24" thickBot="1" x14ac:dyDescent="0.4">
      <c r="E129" s="42" t="s">
        <v>24</v>
      </c>
      <c r="F129" s="43"/>
      <c r="G129" s="43"/>
      <c r="H129" s="43"/>
      <c r="I129" s="43"/>
      <c r="J129" s="43"/>
      <c r="K129" s="50"/>
    </row>
    <row r="130" spans="2:12" ht="15.75" thickBot="1" x14ac:dyDescent="0.3">
      <c r="E130" s="49" t="s">
        <v>1</v>
      </c>
      <c r="F130" s="47"/>
      <c r="G130" s="47"/>
      <c r="H130" s="32"/>
      <c r="I130" s="47" t="s">
        <v>2</v>
      </c>
      <c r="J130" s="47"/>
      <c r="K130" s="48"/>
    </row>
    <row r="131" spans="2:12" ht="15.75" thickBot="1" x14ac:dyDescent="0.3">
      <c r="E131" s="15" t="s">
        <v>3</v>
      </c>
      <c r="F131" s="16" t="s">
        <v>0</v>
      </c>
      <c r="G131" s="16" t="s">
        <v>26</v>
      </c>
      <c r="H131" s="16" t="s">
        <v>16</v>
      </c>
      <c r="I131" s="16" t="s">
        <v>3</v>
      </c>
      <c r="J131" s="16" t="s">
        <v>25</v>
      </c>
      <c r="K131" s="17" t="s">
        <v>0</v>
      </c>
    </row>
    <row r="132" spans="2:12" x14ac:dyDescent="0.25">
      <c r="E132" s="8">
        <v>2022</v>
      </c>
      <c r="F132" s="30">
        <f>-(H132+G132)*5/100</f>
        <v>-375</v>
      </c>
      <c r="G132" s="30">
        <v>7500</v>
      </c>
      <c r="H132" s="30"/>
      <c r="I132" s="9">
        <v>2022</v>
      </c>
      <c r="J132" s="30">
        <v>7500</v>
      </c>
      <c r="K132" s="31">
        <f>-J132*5/100</f>
        <v>-375</v>
      </c>
    </row>
    <row r="133" spans="2:12" x14ac:dyDescent="0.25">
      <c r="E133" s="8">
        <v>2023</v>
      </c>
      <c r="F133" s="30">
        <f>-(H133+G133)*5/100</f>
        <v>-419.76875000000001</v>
      </c>
      <c r="G133" s="30">
        <v>8145.375</v>
      </c>
      <c r="H133" s="30">
        <v>250</v>
      </c>
      <c r="I133" s="9">
        <v>2023</v>
      </c>
      <c r="J133" s="30">
        <v>8084.4750000000004</v>
      </c>
      <c r="K133" s="31">
        <f t="shared" ref="K133:K142" si="29">-J133*5/100</f>
        <v>-404.22375</v>
      </c>
    </row>
    <row r="134" spans="2:12" x14ac:dyDescent="0.25">
      <c r="E134" s="8">
        <v>2024</v>
      </c>
      <c r="F134" s="30">
        <f t="shared" ref="F134:F142" si="30">-(H134+G134)*5/100</f>
        <v>-456.24852656249988</v>
      </c>
      <c r="G134" s="30">
        <v>8850.920531249998</v>
      </c>
      <c r="H134" s="30">
        <v>274.05</v>
      </c>
      <c r="I134" s="9">
        <v>2024</v>
      </c>
      <c r="J134" s="30">
        <v>8716.1671012499992</v>
      </c>
      <c r="K134" s="31">
        <f t="shared" si="29"/>
        <v>-435.80835506249997</v>
      </c>
    </row>
    <row r="135" spans="2:12" x14ac:dyDescent="0.25">
      <c r="E135" s="8">
        <v>2025</v>
      </c>
      <c r="F135" s="30">
        <f t="shared" si="30"/>
        <v>-496.15363956210933</v>
      </c>
      <c r="G135" s="30">
        <v>9622.6591812421866</v>
      </c>
      <c r="H135" s="30">
        <v>300.41361000000001</v>
      </c>
      <c r="I135" s="9">
        <v>2025</v>
      </c>
      <c r="J135" s="30">
        <v>9399.0262212511861</v>
      </c>
      <c r="K135" s="31">
        <f t="shared" si="29"/>
        <v>-469.95131106255934</v>
      </c>
    </row>
    <row r="136" spans="2:12" x14ac:dyDescent="0.25">
      <c r="E136" s="8">
        <v>2026</v>
      </c>
      <c r="F136" s="30">
        <f t="shared" si="30"/>
        <v>-539.828182728657</v>
      </c>
      <c r="G136" s="30">
        <v>10467.250255291141</v>
      </c>
      <c r="H136" s="30">
        <v>329.31339928199998</v>
      </c>
      <c r="I136" s="9">
        <v>2026</v>
      </c>
      <c r="J136" s="30">
        <v>10137.343311396095</v>
      </c>
      <c r="K136" s="31">
        <f t="shared" si="29"/>
        <v>-506.86716556980468</v>
      </c>
    </row>
    <row r="137" spans="2:12" x14ac:dyDescent="0.25">
      <c r="E137" s="8">
        <v>2027</v>
      </c>
      <c r="F137" s="30">
        <f t="shared" si="30"/>
        <v>-587.65265171912642</v>
      </c>
      <c r="G137" s="30">
        <v>11392.0596860896</v>
      </c>
      <c r="H137" s="30">
        <v>360.99334829292837</v>
      </c>
      <c r="I137" s="9">
        <v>2027</v>
      </c>
      <c r="J137" s="30">
        <v>10935.780603586623</v>
      </c>
      <c r="K137" s="31">
        <f t="shared" si="29"/>
        <v>-546.78903017933112</v>
      </c>
      <c r="L137" s="5"/>
    </row>
    <row r="138" spans="2:12" x14ac:dyDescent="0.25">
      <c r="B138" s="6"/>
      <c r="E138" s="8">
        <v>2028</v>
      </c>
      <c r="F138" s="30">
        <f t="shared" si="30"/>
        <v>-640.04793577502699</v>
      </c>
      <c r="G138" s="30">
        <v>12405.237807101832</v>
      </c>
      <c r="H138" s="30">
        <v>395.7209083987081</v>
      </c>
      <c r="I138" s="9">
        <v>2028</v>
      </c>
      <c r="J138" s="30">
        <v>11799.404598201332</v>
      </c>
      <c r="K138" s="31">
        <f t="shared" si="29"/>
        <v>-589.97022991006668</v>
      </c>
    </row>
    <row r="139" spans="2:12" x14ac:dyDescent="0.25">
      <c r="B139" s="6"/>
      <c r="E139" s="8">
        <v>2029</v>
      </c>
      <c r="F139" s="30">
        <f t="shared" si="30"/>
        <v>-697.47975736336082</v>
      </c>
      <c r="G139" s="30">
        <v>13515.805887480554</v>
      </c>
      <c r="H139" s="30">
        <v>433.78925978666388</v>
      </c>
      <c r="I139" s="9">
        <v>2029</v>
      </c>
      <c r="J139" s="30">
        <v>12733.722046059116</v>
      </c>
      <c r="K139" s="31">
        <f t="shared" si="29"/>
        <v>-636.68610230295587</v>
      </c>
    </row>
    <row r="140" spans="2:12" x14ac:dyDescent="0.25">
      <c r="B140" s="6"/>
      <c r="E140" s="8">
        <v>2030</v>
      </c>
      <c r="F140" s="30">
        <f t="shared" si="30"/>
        <v>-760.46361080693839</v>
      </c>
      <c r="G140" s="30">
        <v>14733.752429560625</v>
      </c>
      <c r="H140" s="30">
        <v>475.5197865781409</v>
      </c>
      <c r="I140" s="9">
        <v>2030</v>
      </c>
      <c r="J140" s="30">
        <v>13744.719200603155</v>
      </c>
      <c r="K140" s="31">
        <f t="shared" si="29"/>
        <v>-687.23596003015768</v>
      </c>
    </row>
    <row r="141" spans="2:12" x14ac:dyDescent="0.25">
      <c r="B141" s="6"/>
      <c r="E141" s="8">
        <v>2031</v>
      </c>
      <c r="F141" s="30">
        <f t="shared" si="30"/>
        <v>-829.57025676796911</v>
      </c>
      <c r="G141" s="30">
        <v>16070.140345312426</v>
      </c>
      <c r="H141" s="30">
        <v>521.26479004695807</v>
      </c>
      <c r="I141" s="9">
        <v>2031</v>
      </c>
      <c r="J141" s="30">
        <v>14838.904642325972</v>
      </c>
      <c r="K141" s="31">
        <f t="shared" si="29"/>
        <v>-741.9452321162986</v>
      </c>
    </row>
    <row r="142" spans="2:12" ht="15.75" thickBot="1" x14ac:dyDescent="0.3">
      <c r="B142" s="6"/>
      <c r="E142" s="11">
        <v>2032</v>
      </c>
      <c r="F142" s="28">
        <f t="shared" si="30"/>
        <v>-905.43183598340431</v>
      </c>
      <c r="G142" s="28">
        <v>17537.226256818612</v>
      </c>
      <c r="H142" s="28">
        <v>571.41046284947538</v>
      </c>
      <c r="I142" s="12">
        <v>2032</v>
      </c>
      <c r="J142" s="28">
        <v>16023.356005684102</v>
      </c>
      <c r="K142" s="29">
        <f t="shared" si="29"/>
        <v>-801.16780028420499</v>
      </c>
    </row>
    <row r="143" spans="2:12" ht="15.75" thickBot="1" x14ac:dyDescent="0.3">
      <c r="B143" s="6"/>
      <c r="F143" s="5"/>
      <c r="G143" s="5"/>
      <c r="H143" s="5"/>
      <c r="J143" s="5"/>
      <c r="K143" s="5"/>
    </row>
    <row r="144" spans="2:12" ht="24" thickBot="1" x14ac:dyDescent="0.4">
      <c r="B144" s="6"/>
      <c r="E144" s="42" t="s">
        <v>27</v>
      </c>
      <c r="F144" s="43"/>
      <c r="G144" s="43"/>
      <c r="H144" s="43"/>
      <c r="I144" s="43"/>
      <c r="J144" s="43"/>
      <c r="K144" s="43"/>
    </row>
    <row r="145" spans="2:11" ht="15.75" thickBot="1" x14ac:dyDescent="0.3">
      <c r="B145" s="6"/>
      <c r="E145" s="44" t="s">
        <v>1</v>
      </c>
      <c r="F145" s="45"/>
      <c r="G145" s="45"/>
      <c r="H145" s="16"/>
      <c r="I145" s="45" t="s">
        <v>2</v>
      </c>
      <c r="J145" s="45"/>
      <c r="K145" s="46"/>
    </row>
    <row r="146" spans="2:11" ht="15.75" thickBot="1" x14ac:dyDescent="0.3">
      <c r="E146" s="11" t="s">
        <v>3</v>
      </c>
      <c r="F146" s="12" t="s">
        <v>0</v>
      </c>
      <c r="G146" s="12" t="s">
        <v>26</v>
      </c>
      <c r="H146" s="12" t="s">
        <v>16</v>
      </c>
      <c r="I146" s="12" t="s">
        <v>3</v>
      </c>
      <c r="J146" s="13" t="s">
        <v>0</v>
      </c>
      <c r="K146" s="12" t="s">
        <v>25</v>
      </c>
    </row>
    <row r="147" spans="2:11" x14ac:dyDescent="0.25">
      <c r="E147" s="8">
        <v>2022</v>
      </c>
      <c r="F147" s="30">
        <f>-(G147+H147)*10/100</f>
        <v>-750</v>
      </c>
      <c r="G147" s="30">
        <v>7500</v>
      </c>
      <c r="H147" s="30"/>
      <c r="I147" s="9">
        <v>2022</v>
      </c>
      <c r="J147" s="31">
        <f>-(K147*10/100)</f>
        <v>-750</v>
      </c>
      <c r="K147" s="30">
        <v>7500</v>
      </c>
    </row>
    <row r="148" spans="2:11" x14ac:dyDescent="0.25">
      <c r="E148" s="8">
        <v>2023</v>
      </c>
      <c r="F148" s="30">
        <f>-(G148+H148)*10/100</f>
        <v>-839.53750000000002</v>
      </c>
      <c r="G148" s="30">
        <v>8145.375</v>
      </c>
      <c r="H148" s="30">
        <v>250</v>
      </c>
      <c r="I148" s="9">
        <v>2023</v>
      </c>
      <c r="J148" s="31">
        <f>-(K148*10/100)</f>
        <v>-808.44749999999999</v>
      </c>
      <c r="K148" s="30">
        <v>8084.4750000000004</v>
      </c>
    </row>
    <row r="149" spans="2:11" x14ac:dyDescent="0.25">
      <c r="E149" s="8">
        <v>2024</v>
      </c>
      <c r="F149" s="30">
        <f>-(G149+H149)*10/100</f>
        <v>-912.49705312499975</v>
      </c>
      <c r="G149" s="30">
        <v>8850.920531249998</v>
      </c>
      <c r="H149" s="30">
        <v>274.05</v>
      </c>
      <c r="I149" s="9">
        <v>2024</v>
      </c>
      <c r="J149" s="31">
        <f>-(K149*10/100)</f>
        <v>-871.61671012499994</v>
      </c>
      <c r="K149" s="30">
        <v>8716.1671012499992</v>
      </c>
    </row>
    <row r="150" spans="2:11" x14ac:dyDescent="0.25">
      <c r="E150" s="8">
        <v>2025</v>
      </c>
      <c r="F150" s="30">
        <f>-(G150+H150)*10/100</f>
        <v>-992.30727912421867</v>
      </c>
      <c r="G150" s="30">
        <v>9622.6591812421866</v>
      </c>
      <c r="H150" s="30">
        <v>300.41361000000001</v>
      </c>
      <c r="I150" s="9">
        <v>2025</v>
      </c>
      <c r="J150" s="31">
        <f>-(K150*10/100)</f>
        <v>-939.90262212511868</v>
      </c>
      <c r="K150" s="30">
        <v>9399.0262212511861</v>
      </c>
    </row>
    <row r="151" spans="2:11" x14ac:dyDescent="0.25">
      <c r="E151" s="8">
        <v>2026</v>
      </c>
      <c r="F151" s="30">
        <f>-(G151+H151)*10/100</f>
        <v>-1079.656365457314</v>
      </c>
      <c r="G151" s="30">
        <v>10467.250255291141</v>
      </c>
      <c r="H151" s="30">
        <v>329.31339928199998</v>
      </c>
      <c r="I151" s="9">
        <v>2026</v>
      </c>
      <c r="J151" s="31">
        <f>-(K151*10/100)</f>
        <v>-1013.7343311396094</v>
      </c>
      <c r="K151" s="30">
        <v>10137.343311396095</v>
      </c>
    </row>
    <row r="152" spans="2:11" x14ac:dyDescent="0.25">
      <c r="E152" s="8">
        <v>2027</v>
      </c>
      <c r="F152" s="30">
        <f>-(G152+H152)*10/100</f>
        <v>-1175.3053034382528</v>
      </c>
      <c r="G152" s="30">
        <v>11392.0596860896</v>
      </c>
      <c r="H152" s="30">
        <v>360.99334829292837</v>
      </c>
      <c r="I152" s="9">
        <v>2027</v>
      </c>
      <c r="J152" s="31">
        <f>-(K152*10/100)</f>
        <v>-1093.5780603586622</v>
      </c>
      <c r="K152" s="30">
        <v>10935.780603586623</v>
      </c>
    </row>
    <row r="153" spans="2:11" x14ac:dyDescent="0.25">
      <c r="E153" s="8">
        <v>2028</v>
      </c>
      <c r="F153" s="30">
        <f>-(G153+H153)*10/100</f>
        <v>-1280.095871550054</v>
      </c>
      <c r="G153" s="30">
        <v>12405.237807101832</v>
      </c>
      <c r="H153" s="30">
        <v>395.7209083987081</v>
      </c>
      <c r="I153" s="9">
        <v>2028</v>
      </c>
      <c r="J153" s="31">
        <f>-(K153*10/100)</f>
        <v>-1179.9404598201334</v>
      </c>
      <c r="K153" s="30">
        <v>11799.404598201332</v>
      </c>
    </row>
    <row r="154" spans="2:11" x14ac:dyDescent="0.25">
      <c r="E154" s="8">
        <v>2029</v>
      </c>
      <c r="F154" s="30">
        <f>-(G154+H154)*10/100</f>
        <v>-1394.9595147267216</v>
      </c>
      <c r="G154" s="30">
        <v>13515.805887480554</v>
      </c>
      <c r="H154" s="30">
        <v>433.78925978666388</v>
      </c>
      <c r="I154" s="9">
        <v>2029</v>
      </c>
      <c r="J154" s="31">
        <f>-(K154*10/100)</f>
        <v>-1273.3722046059117</v>
      </c>
      <c r="K154" s="30">
        <v>12733.722046059116</v>
      </c>
    </row>
    <row r="155" spans="2:11" x14ac:dyDescent="0.25">
      <c r="E155" s="8">
        <v>2030</v>
      </c>
      <c r="F155" s="30">
        <f>-(G155+H155)*10/100</f>
        <v>-1520.9272216138768</v>
      </c>
      <c r="G155" s="30">
        <v>14733.752429560625</v>
      </c>
      <c r="H155" s="30">
        <v>475.5197865781409</v>
      </c>
      <c r="I155" s="9">
        <v>2030</v>
      </c>
      <c r="J155" s="31">
        <f>-(K155*10/100)</f>
        <v>-1374.4719200603154</v>
      </c>
      <c r="K155" s="30">
        <v>13744.719200603155</v>
      </c>
    </row>
    <row r="156" spans="2:11" x14ac:dyDescent="0.25">
      <c r="E156" s="8">
        <v>2031</v>
      </c>
      <c r="F156" s="30">
        <f>-(G156+H156)*10/100</f>
        <v>-1659.1405135359382</v>
      </c>
      <c r="G156" s="30">
        <v>16070.140345312426</v>
      </c>
      <c r="H156" s="30">
        <v>521.26479004695807</v>
      </c>
      <c r="I156" s="9">
        <v>2031</v>
      </c>
      <c r="J156" s="31">
        <f>-(K156*10/100)</f>
        <v>-1483.8904642325972</v>
      </c>
      <c r="K156" s="30">
        <v>14838.904642325972</v>
      </c>
    </row>
    <row r="157" spans="2:11" ht="15.75" thickBot="1" x14ac:dyDescent="0.3">
      <c r="E157" s="11">
        <v>2032</v>
      </c>
      <c r="F157" s="28">
        <f>-(G157+H157)*10/100</f>
        <v>-1810.8636719668086</v>
      </c>
      <c r="G157" s="28">
        <v>17537.226256818612</v>
      </c>
      <c r="H157" s="28">
        <v>571.41046284947538</v>
      </c>
      <c r="I157" s="12">
        <v>2032</v>
      </c>
      <c r="J157" s="29">
        <f>-(K157*10/100)</f>
        <v>-1602.33560056841</v>
      </c>
      <c r="K157" s="28">
        <v>16023.356005684102</v>
      </c>
    </row>
    <row r="158" spans="2:11" ht="15.75" thickBot="1" x14ac:dyDescent="0.3">
      <c r="B158" s="6"/>
      <c r="F158" s="5"/>
      <c r="G158" s="5"/>
      <c r="H158" s="5"/>
      <c r="J158" s="5"/>
      <c r="K158" s="5"/>
    </row>
    <row r="159" spans="2:11" ht="24" thickBot="1" x14ac:dyDescent="0.4">
      <c r="B159" s="6"/>
      <c r="E159" s="42" t="s">
        <v>28</v>
      </c>
      <c r="F159" s="43"/>
      <c r="G159" s="43"/>
      <c r="H159" s="43"/>
      <c r="I159" s="43"/>
      <c r="J159" s="43"/>
      <c r="K159" s="43"/>
    </row>
    <row r="160" spans="2:11" ht="15.75" thickBot="1" x14ac:dyDescent="0.3">
      <c r="B160" s="6"/>
      <c r="E160" s="44" t="s">
        <v>1</v>
      </c>
      <c r="F160" s="45"/>
      <c r="G160" s="45"/>
      <c r="H160" s="16"/>
      <c r="I160" s="45" t="s">
        <v>2</v>
      </c>
      <c r="J160" s="45"/>
      <c r="K160" s="46"/>
    </row>
    <row r="161" spans="2:11" ht="15.75" thickBot="1" x14ac:dyDescent="0.3">
      <c r="E161" s="11" t="s">
        <v>3</v>
      </c>
      <c r="F161" s="12" t="s">
        <v>0</v>
      </c>
      <c r="G161" s="12" t="s">
        <v>26</v>
      </c>
      <c r="H161" s="12" t="s">
        <v>16</v>
      </c>
      <c r="I161" s="12" t="s">
        <v>3</v>
      </c>
      <c r="J161" s="13" t="s">
        <v>0</v>
      </c>
      <c r="K161" s="12" t="s">
        <v>25</v>
      </c>
    </row>
    <row r="162" spans="2:11" x14ac:dyDescent="0.25">
      <c r="E162" s="8">
        <v>2022</v>
      </c>
      <c r="F162" s="30">
        <f>-(G162+H162)*6/100</f>
        <v>-450</v>
      </c>
      <c r="G162" s="30">
        <v>7500</v>
      </c>
      <c r="H162" s="30"/>
      <c r="I162" s="9">
        <v>2022</v>
      </c>
      <c r="J162" s="31">
        <f>-(K162*6/100)</f>
        <v>-450</v>
      </c>
      <c r="K162" s="30">
        <v>7500</v>
      </c>
    </row>
    <row r="163" spans="2:11" x14ac:dyDescent="0.25">
      <c r="E163" s="8">
        <v>2023</v>
      </c>
      <c r="F163" s="30">
        <f>-(G163+H163)*6/100</f>
        <v>-503.72250000000003</v>
      </c>
      <c r="G163" s="30">
        <v>8145.375</v>
      </c>
      <c r="H163" s="30">
        <v>250</v>
      </c>
      <c r="I163" s="9">
        <v>2023</v>
      </c>
      <c r="J163" s="31">
        <f>-(K163*6/100)</f>
        <v>-485.06850000000009</v>
      </c>
      <c r="K163" s="30">
        <v>8084.4750000000004</v>
      </c>
    </row>
    <row r="164" spans="2:11" x14ac:dyDescent="0.25">
      <c r="E164" s="8">
        <v>2024</v>
      </c>
      <c r="F164" s="30">
        <f>-(G164+H164)*6/100</f>
        <v>-547.49823187499987</v>
      </c>
      <c r="G164" s="30">
        <v>8850.920531249998</v>
      </c>
      <c r="H164" s="30">
        <v>274.05</v>
      </c>
      <c r="I164" s="9">
        <v>2024</v>
      </c>
      <c r="J164" s="31">
        <f>-(K164*6/100)</f>
        <v>-522.97002607499996</v>
      </c>
      <c r="K164" s="30">
        <v>8716.1671012499992</v>
      </c>
    </row>
    <row r="165" spans="2:11" x14ac:dyDescent="0.25">
      <c r="E165" s="8">
        <v>2025</v>
      </c>
      <c r="F165" s="30">
        <f>-(G165+H165)*6/100</f>
        <v>-595.38436747453113</v>
      </c>
      <c r="G165" s="30">
        <v>9622.6591812421866</v>
      </c>
      <c r="H165" s="30">
        <v>300.41361000000001</v>
      </c>
      <c r="I165" s="9">
        <v>2025</v>
      </c>
      <c r="J165" s="31">
        <f>-(K165*6/100)</f>
        <v>-563.94157327507116</v>
      </c>
      <c r="K165" s="30">
        <v>9399.0262212511861</v>
      </c>
    </row>
    <row r="166" spans="2:11" x14ac:dyDescent="0.25">
      <c r="E166" s="8">
        <v>2026</v>
      </c>
      <c r="F166" s="30">
        <f>-(G166+H166)*6/100</f>
        <v>-647.79381927438851</v>
      </c>
      <c r="G166" s="30">
        <v>10467.250255291141</v>
      </c>
      <c r="H166" s="30">
        <v>329.31339928199998</v>
      </c>
      <c r="I166" s="9">
        <v>2026</v>
      </c>
      <c r="J166" s="31">
        <f>-(K166*6/100)</f>
        <v>-608.24059868376571</v>
      </c>
      <c r="K166" s="30">
        <v>10137.343311396095</v>
      </c>
    </row>
    <row r="167" spans="2:11" x14ac:dyDescent="0.25">
      <c r="E167" s="8">
        <v>2027</v>
      </c>
      <c r="F167" s="30">
        <f>-(G167+H167)*6/100</f>
        <v>-705.18318206295169</v>
      </c>
      <c r="G167" s="30">
        <v>11392.0596860896</v>
      </c>
      <c r="H167" s="30">
        <v>360.99334829292837</v>
      </c>
      <c r="I167" s="9">
        <v>2027</v>
      </c>
      <c r="J167" s="31">
        <f>-(K167*6/100)</f>
        <v>-656.14683621519737</v>
      </c>
      <c r="K167" s="30">
        <v>10935.780603586623</v>
      </c>
    </row>
    <row r="168" spans="2:11" x14ac:dyDescent="0.25">
      <c r="E168" s="8">
        <v>2028</v>
      </c>
      <c r="F168" s="30">
        <f>-(G168+H168)*6/100</f>
        <v>-768.05752293003229</v>
      </c>
      <c r="G168" s="30">
        <v>12405.237807101832</v>
      </c>
      <c r="H168" s="30">
        <v>395.7209083987081</v>
      </c>
      <c r="I168" s="9">
        <v>2028</v>
      </c>
      <c r="J168" s="31">
        <f>-(K168*6/100)</f>
        <v>-707.96427589207985</v>
      </c>
      <c r="K168" s="30">
        <v>11799.404598201332</v>
      </c>
    </row>
    <row r="169" spans="2:11" x14ac:dyDescent="0.25">
      <c r="E169" s="8">
        <v>2029</v>
      </c>
      <c r="F169" s="30">
        <f>-(G169+H169)*6/100</f>
        <v>-836.97570883603305</v>
      </c>
      <c r="G169" s="30">
        <v>13515.805887480554</v>
      </c>
      <c r="H169" s="30">
        <v>433.78925978666388</v>
      </c>
      <c r="I169" s="9">
        <v>2029</v>
      </c>
      <c r="J169" s="31">
        <f>-(K169*6/100)</f>
        <v>-764.02332276354684</v>
      </c>
      <c r="K169" s="30">
        <v>12733.722046059116</v>
      </c>
    </row>
    <row r="170" spans="2:11" x14ac:dyDescent="0.25">
      <c r="E170" s="8">
        <v>2030</v>
      </c>
      <c r="F170" s="30">
        <f>-(G170+H170)*6/100</f>
        <v>-912.55633296832605</v>
      </c>
      <c r="G170" s="30">
        <v>14733.752429560625</v>
      </c>
      <c r="H170" s="30">
        <v>475.5197865781409</v>
      </c>
      <c r="I170" s="9">
        <v>2030</v>
      </c>
      <c r="J170" s="31">
        <f>-(K170*6/100)</f>
        <v>-824.68315203618931</v>
      </c>
      <c r="K170" s="30">
        <v>13744.719200603155</v>
      </c>
    </row>
    <row r="171" spans="2:11" x14ac:dyDescent="0.25">
      <c r="E171" s="8">
        <v>2031</v>
      </c>
      <c r="F171" s="30">
        <f>-(G171+H171)*6/100</f>
        <v>-995.48430812156289</v>
      </c>
      <c r="G171" s="30">
        <v>16070.140345312426</v>
      </c>
      <c r="H171" s="30">
        <v>521.26479004695807</v>
      </c>
      <c r="I171" s="9">
        <v>2031</v>
      </c>
      <c r="J171" s="31">
        <f>-(K171*6/100)</f>
        <v>-890.33427853955834</v>
      </c>
      <c r="K171" s="30">
        <v>14838.904642325972</v>
      </c>
    </row>
    <row r="172" spans="2:11" ht="15.75" thickBot="1" x14ac:dyDescent="0.3">
      <c r="E172" s="11">
        <v>2032</v>
      </c>
      <c r="F172" s="28">
        <f>-(G172+H172)*6/100</f>
        <v>-1086.5182031800853</v>
      </c>
      <c r="G172" s="28">
        <v>17537.226256818612</v>
      </c>
      <c r="H172" s="28">
        <v>571.41046284947538</v>
      </c>
      <c r="I172" s="12">
        <v>2032</v>
      </c>
      <c r="J172" s="29">
        <f>-(K172*6/100)</f>
        <v>-961.40136034104614</v>
      </c>
      <c r="K172" s="28">
        <v>16023.356005684102</v>
      </c>
    </row>
    <row r="173" spans="2:11" ht="15.75" thickBot="1" x14ac:dyDescent="0.3">
      <c r="B173" s="6"/>
      <c r="F173" s="5"/>
      <c r="G173" s="5"/>
      <c r="H173" s="5"/>
      <c r="J173" s="5"/>
      <c r="K173" s="5"/>
    </row>
    <row r="174" spans="2:11" ht="23.25" x14ac:dyDescent="0.35">
      <c r="B174" s="6"/>
      <c r="E174" s="34" t="s">
        <v>17</v>
      </c>
      <c r="F174" s="35"/>
      <c r="G174" s="35"/>
      <c r="H174" s="35"/>
      <c r="I174" s="36"/>
      <c r="J174" s="5"/>
      <c r="K174" s="5"/>
    </row>
    <row r="175" spans="2:11" x14ac:dyDescent="0.25">
      <c r="B175" s="6"/>
      <c r="E175" s="37" t="s">
        <v>1</v>
      </c>
      <c r="F175" s="38"/>
      <c r="G175" s="7"/>
      <c r="H175" s="38" t="s">
        <v>2</v>
      </c>
      <c r="I175" s="39"/>
      <c r="J175" s="5"/>
      <c r="K175" s="5"/>
    </row>
    <row r="176" spans="2:11" x14ac:dyDescent="0.25">
      <c r="B176" s="6"/>
      <c r="E176" s="8" t="s">
        <v>3</v>
      </c>
      <c r="F176" s="9" t="s">
        <v>0</v>
      </c>
      <c r="G176" s="9"/>
      <c r="H176" s="9" t="s">
        <v>3</v>
      </c>
      <c r="I176" s="10" t="s">
        <v>0</v>
      </c>
      <c r="J176" s="5"/>
      <c r="K176" s="5"/>
    </row>
    <row r="177" spans="2:18" x14ac:dyDescent="0.25">
      <c r="B177" s="6"/>
      <c r="E177" s="8">
        <v>2022</v>
      </c>
      <c r="F177" s="9">
        <v>30</v>
      </c>
      <c r="G177" s="30"/>
      <c r="H177" s="9">
        <v>2022</v>
      </c>
      <c r="I177" s="10">
        <v>0</v>
      </c>
      <c r="J177" s="5"/>
      <c r="K177" s="5"/>
    </row>
    <row r="178" spans="2:18" x14ac:dyDescent="0.25">
      <c r="B178" s="6"/>
      <c r="E178" s="8">
        <v>2023</v>
      </c>
      <c r="F178" s="30">
        <f>F177*103/100</f>
        <v>30.9</v>
      </c>
      <c r="G178" s="30"/>
      <c r="H178" s="9">
        <v>2023</v>
      </c>
      <c r="I178" s="10">
        <v>0</v>
      </c>
      <c r="J178" s="5"/>
      <c r="K178" s="5"/>
    </row>
    <row r="179" spans="2:18" x14ac:dyDescent="0.25">
      <c r="B179" s="6"/>
      <c r="E179" s="8">
        <v>2024</v>
      </c>
      <c r="F179" s="30">
        <f t="shared" ref="F179:F187" si="31">F178*103/100</f>
        <v>31.826999999999998</v>
      </c>
      <c r="G179" s="30"/>
      <c r="H179" s="9">
        <v>2024</v>
      </c>
      <c r="I179" s="10">
        <v>0</v>
      </c>
      <c r="J179" s="5"/>
      <c r="K179" s="5"/>
    </row>
    <row r="180" spans="2:18" x14ac:dyDescent="0.25">
      <c r="B180" s="6"/>
      <c r="E180" s="8">
        <v>2025</v>
      </c>
      <c r="F180" s="30">
        <f t="shared" si="31"/>
        <v>32.781809999999993</v>
      </c>
      <c r="G180" s="30"/>
      <c r="H180" s="9">
        <v>2025</v>
      </c>
      <c r="I180" s="10">
        <v>0</v>
      </c>
      <c r="J180" s="5"/>
      <c r="K180" s="5"/>
    </row>
    <row r="181" spans="2:18" x14ac:dyDescent="0.25">
      <c r="B181" s="6"/>
      <c r="E181" s="8">
        <v>2026</v>
      </c>
      <c r="F181" s="30">
        <f t="shared" si="31"/>
        <v>33.765264299999991</v>
      </c>
      <c r="G181" s="30"/>
      <c r="H181" s="9">
        <v>2026</v>
      </c>
      <c r="I181" s="10">
        <v>0</v>
      </c>
      <c r="J181" s="5"/>
      <c r="K181" s="5"/>
    </row>
    <row r="182" spans="2:18" x14ac:dyDescent="0.25">
      <c r="B182" s="6"/>
      <c r="E182" s="8">
        <v>2027</v>
      </c>
      <c r="F182" s="30">
        <f t="shared" si="31"/>
        <v>34.778222228999986</v>
      </c>
      <c r="G182" s="30"/>
      <c r="H182" s="9">
        <v>2027</v>
      </c>
      <c r="I182" s="10">
        <v>0</v>
      </c>
      <c r="J182" s="5"/>
      <c r="K182" s="5"/>
    </row>
    <row r="183" spans="2:18" x14ac:dyDescent="0.25">
      <c r="B183" s="6"/>
      <c r="E183" s="8">
        <v>2028</v>
      </c>
      <c r="F183" s="30">
        <f t="shared" si="31"/>
        <v>35.821568895869987</v>
      </c>
      <c r="G183" s="30"/>
      <c r="H183" s="9">
        <v>2028</v>
      </c>
      <c r="I183" s="10">
        <v>0</v>
      </c>
      <c r="J183" s="5"/>
      <c r="K183" s="5"/>
    </row>
    <row r="184" spans="2:18" x14ac:dyDescent="0.25">
      <c r="B184" s="6"/>
      <c r="E184" s="8">
        <v>2029</v>
      </c>
      <c r="F184" s="30">
        <f t="shared" si="31"/>
        <v>36.896215962746084</v>
      </c>
      <c r="G184" s="30"/>
      <c r="H184" s="9">
        <v>2029</v>
      </c>
      <c r="I184" s="10">
        <v>0</v>
      </c>
      <c r="J184" s="5"/>
      <c r="K184" s="5"/>
    </row>
    <row r="185" spans="2:18" x14ac:dyDescent="0.25">
      <c r="B185" s="6"/>
      <c r="E185" s="8">
        <v>2030</v>
      </c>
      <c r="F185" s="30">
        <f t="shared" si="31"/>
        <v>38.003102441628464</v>
      </c>
      <c r="G185" s="30"/>
      <c r="H185" s="9">
        <v>2030</v>
      </c>
      <c r="I185" s="10">
        <v>0</v>
      </c>
      <c r="J185" s="5"/>
      <c r="K185" s="5"/>
    </row>
    <row r="186" spans="2:18" x14ac:dyDescent="0.25">
      <c r="B186" s="6"/>
      <c r="E186" s="8">
        <v>2031</v>
      </c>
      <c r="F186" s="30">
        <f t="shared" si="31"/>
        <v>39.143195514877313</v>
      </c>
      <c r="G186" s="19"/>
      <c r="H186" s="9">
        <v>2031</v>
      </c>
      <c r="I186" s="10">
        <v>0</v>
      </c>
      <c r="J186" s="3"/>
      <c r="K186" s="3"/>
      <c r="L186" s="3"/>
      <c r="M186" s="3"/>
      <c r="N186" s="3"/>
      <c r="O186" s="3"/>
      <c r="P186" s="3"/>
      <c r="Q186" s="3"/>
      <c r="R186" s="3"/>
    </row>
    <row r="187" spans="2:18" ht="15.75" thickBot="1" x14ac:dyDescent="0.3">
      <c r="B187" s="6"/>
      <c r="E187" s="11">
        <v>2032</v>
      </c>
      <c r="F187" s="28">
        <f t="shared" si="31"/>
        <v>40.317491380323631</v>
      </c>
      <c r="G187" s="12"/>
      <c r="H187" s="12">
        <v>2032</v>
      </c>
      <c r="I187" s="13">
        <v>0</v>
      </c>
    </row>
    <row r="188" spans="2:18" x14ac:dyDescent="0.25">
      <c r="B188" s="6"/>
      <c r="L188" s="1"/>
      <c r="N188" s="1"/>
      <c r="O188" s="5"/>
      <c r="P188" s="5"/>
      <c r="Q188" s="5"/>
      <c r="R188" s="5"/>
    </row>
    <row r="189" spans="2:18" x14ac:dyDescent="0.25">
      <c r="B189" s="6"/>
      <c r="L189" s="1"/>
      <c r="N189" s="1"/>
      <c r="O189" s="5"/>
      <c r="P189" s="5"/>
      <c r="Q189" s="5"/>
      <c r="R189" s="5"/>
    </row>
    <row r="190" spans="2:18" x14ac:dyDescent="0.25">
      <c r="B190" s="6"/>
      <c r="L190" s="1"/>
      <c r="N190" s="1"/>
      <c r="O190" s="5"/>
      <c r="P190" s="5"/>
      <c r="Q190" s="5"/>
      <c r="R190" s="5"/>
    </row>
    <row r="191" spans="2:18" x14ac:dyDescent="0.25">
      <c r="B191" s="6"/>
      <c r="L191" s="1"/>
      <c r="N191" s="1"/>
      <c r="O191" s="5"/>
      <c r="P191" s="5"/>
      <c r="Q191" s="5"/>
      <c r="R191" s="5"/>
    </row>
    <row r="192" spans="2:18" x14ac:dyDescent="0.25">
      <c r="L192" s="1"/>
      <c r="N192" s="1"/>
      <c r="O192" s="5"/>
      <c r="P192" s="5"/>
      <c r="Q192" s="5"/>
      <c r="R192" s="5"/>
    </row>
    <row r="193" spans="12:18" x14ac:dyDescent="0.25">
      <c r="L193" s="1"/>
      <c r="N193" s="1"/>
      <c r="O193" s="5"/>
      <c r="P193" s="5"/>
      <c r="Q193" s="5"/>
      <c r="R193" s="5"/>
    </row>
    <row r="194" spans="12:18" x14ac:dyDescent="0.25">
      <c r="L194" s="1"/>
      <c r="N194" s="1"/>
      <c r="O194" s="5"/>
      <c r="P194" s="5"/>
      <c r="Q194" s="5"/>
      <c r="R194" s="5"/>
    </row>
    <row r="195" spans="12:18" x14ac:dyDescent="0.25">
      <c r="L195" s="1"/>
      <c r="N195" s="1"/>
      <c r="O195" s="5"/>
      <c r="P195" s="5"/>
      <c r="Q195" s="5"/>
      <c r="R195" s="5"/>
    </row>
    <row r="196" spans="12:18" x14ac:dyDescent="0.25">
      <c r="L196" s="1"/>
      <c r="N196" s="1"/>
      <c r="O196" s="5"/>
      <c r="P196" s="5"/>
      <c r="Q196" s="5"/>
      <c r="R196" s="5"/>
    </row>
    <row r="197" spans="12:18" x14ac:dyDescent="0.25">
      <c r="L197" s="1"/>
      <c r="N197" s="1"/>
      <c r="O197" s="5"/>
      <c r="P197" s="5"/>
      <c r="Q197" s="5"/>
      <c r="R197" s="5"/>
    </row>
    <row r="198" spans="12:18" x14ac:dyDescent="0.25">
      <c r="L198" s="1"/>
      <c r="N198" s="1"/>
      <c r="O198" s="5"/>
      <c r="P198" s="5"/>
      <c r="Q198" s="5"/>
      <c r="R198" s="5"/>
    </row>
  </sheetData>
  <mergeCells count="39">
    <mergeCell ref="E49:L49"/>
    <mergeCell ref="E50:L50"/>
    <mergeCell ref="J51:K51"/>
    <mergeCell ref="E65:L65"/>
    <mergeCell ref="E3:J3"/>
    <mergeCell ref="E4:G4"/>
    <mergeCell ref="H4:J4"/>
    <mergeCell ref="E18:J18"/>
    <mergeCell ref="E19:G19"/>
    <mergeCell ref="H19:J19"/>
    <mergeCell ref="H39:I39"/>
    <mergeCell ref="E39:F39"/>
    <mergeCell ref="E38:I38"/>
    <mergeCell ref="E43:I43"/>
    <mergeCell ref="E44:F44"/>
    <mergeCell ref="H44:I44"/>
    <mergeCell ref="E115:F115"/>
    <mergeCell ref="H115:I115"/>
    <mergeCell ref="H100:I100"/>
    <mergeCell ref="E80:L80"/>
    <mergeCell ref="E93:I93"/>
    <mergeCell ref="E94:F94"/>
    <mergeCell ref="H94:I94"/>
    <mergeCell ref="E174:I174"/>
    <mergeCell ref="E175:F175"/>
    <mergeCell ref="H175:I175"/>
    <mergeCell ref="J66:K66"/>
    <mergeCell ref="E144:K144"/>
    <mergeCell ref="E145:G145"/>
    <mergeCell ref="I145:K145"/>
    <mergeCell ref="E159:K159"/>
    <mergeCell ref="E160:G160"/>
    <mergeCell ref="I160:K160"/>
    <mergeCell ref="I130:K130"/>
    <mergeCell ref="E130:G130"/>
    <mergeCell ref="E129:K129"/>
    <mergeCell ref="E99:I99"/>
    <mergeCell ref="E100:G100"/>
    <mergeCell ref="E114:I114"/>
  </mergeCells>
  <pageMargins left="0.7" right="0.7" top="0.75" bottom="0.75" header="0.3" footer="0.3"/>
  <pageSetup orientation="portrait" r:id="rId1"/>
  <ignoredErrors>
    <ignoredError sqref="I54:I63 I69:I78 F1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3FE40D-44A1-425C-B918-07554B34E4AC}">
  <dimension ref="B4:Q45"/>
  <sheetViews>
    <sheetView zoomScale="25" zoomScaleNormal="25" workbookViewId="0">
      <selection activeCell="B12" sqref="B12"/>
    </sheetView>
  </sheetViews>
  <sheetFormatPr defaultRowHeight="15" x14ac:dyDescent="0.25"/>
  <cols>
    <col min="2" max="2" width="34.140625" bestFit="1" customWidth="1"/>
    <col min="3" max="3" width="12.5703125" bestFit="1" customWidth="1"/>
    <col min="4" max="4" width="31" bestFit="1" customWidth="1"/>
    <col min="5" max="5" width="8.85546875" bestFit="1" customWidth="1"/>
    <col min="6" max="6" width="14.140625" bestFit="1" customWidth="1"/>
    <col min="7" max="7" width="12.5703125" bestFit="1" customWidth="1"/>
    <col min="8" max="8" width="23.28515625" bestFit="1" customWidth="1"/>
    <col min="9" max="9" width="11.5703125" bestFit="1" customWidth="1"/>
    <col min="12" max="12" width="10.5703125" bestFit="1" customWidth="1"/>
    <col min="13" max="13" width="31" bestFit="1" customWidth="1"/>
    <col min="14" max="14" width="8.85546875" bestFit="1" customWidth="1"/>
    <col min="15" max="15" width="14.140625" bestFit="1" customWidth="1"/>
    <col min="16" max="16" width="12.5703125" bestFit="1" customWidth="1"/>
    <col min="17" max="17" width="23.28515625" bestFit="1" customWidth="1"/>
  </cols>
  <sheetData>
    <row r="4" spans="2:17" ht="31.5" x14ac:dyDescent="0.5">
      <c r="C4" s="76" t="s">
        <v>31</v>
      </c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</row>
    <row r="6" spans="2:17" ht="15.75" thickBot="1" x14ac:dyDescent="0.3"/>
    <row r="7" spans="2:17" ht="34.5" thickBot="1" x14ac:dyDescent="0.55000000000000004">
      <c r="B7" s="73" t="s">
        <v>12</v>
      </c>
      <c r="C7" s="77">
        <v>0.11</v>
      </c>
    </row>
    <row r="8" spans="2:17" ht="15.75" thickBot="1" x14ac:dyDescent="0.3"/>
    <row r="9" spans="2:17" ht="34.5" thickBot="1" x14ac:dyDescent="0.55000000000000004">
      <c r="C9" s="56" t="s">
        <v>32</v>
      </c>
      <c r="D9" s="57"/>
      <c r="E9" s="57"/>
      <c r="F9" s="57"/>
      <c r="G9" s="57"/>
      <c r="H9" s="58"/>
      <c r="L9" s="56" t="s">
        <v>36</v>
      </c>
      <c r="M9" s="57"/>
      <c r="N9" s="57"/>
      <c r="O9" s="57"/>
      <c r="P9" s="57"/>
      <c r="Q9" s="58"/>
    </row>
    <row r="10" spans="2:17" ht="15.75" thickBot="1" x14ac:dyDescent="0.3">
      <c r="C10" s="44"/>
      <c r="D10" s="45"/>
      <c r="E10" s="46"/>
      <c r="F10" s="44"/>
      <c r="G10" s="45"/>
      <c r="H10" s="46"/>
      <c r="L10" s="44"/>
      <c r="M10" s="45"/>
      <c r="N10" s="46"/>
      <c r="O10" s="44"/>
      <c r="P10" s="45"/>
      <c r="Q10" s="46"/>
    </row>
    <row r="11" spans="2:17" ht="15.75" thickBot="1" x14ac:dyDescent="0.3">
      <c r="C11" s="60" t="s">
        <v>3</v>
      </c>
      <c r="D11" s="60" t="s">
        <v>29</v>
      </c>
      <c r="E11" s="60" t="s">
        <v>25</v>
      </c>
      <c r="F11" s="61" t="s">
        <v>33</v>
      </c>
      <c r="G11" s="61" t="s">
        <v>34</v>
      </c>
      <c r="H11" s="61" t="s">
        <v>35</v>
      </c>
      <c r="L11" s="60" t="s">
        <v>3</v>
      </c>
      <c r="M11" s="60" t="s">
        <v>29</v>
      </c>
      <c r="N11" s="60" t="s">
        <v>25</v>
      </c>
      <c r="O11" s="61" t="s">
        <v>33</v>
      </c>
      <c r="P11" s="61" t="s">
        <v>34</v>
      </c>
      <c r="Q11" s="61" t="s">
        <v>35</v>
      </c>
    </row>
    <row r="12" spans="2:17" x14ac:dyDescent="0.25">
      <c r="C12" s="62">
        <v>2022</v>
      </c>
      <c r="D12" s="69">
        <v>-3665</v>
      </c>
      <c r="E12" s="69">
        <v>7780</v>
      </c>
      <c r="F12" s="69">
        <v>4115</v>
      </c>
      <c r="G12" s="69">
        <v>411.5</v>
      </c>
      <c r="H12" s="70">
        <v>3703.5</v>
      </c>
      <c r="L12" s="62">
        <v>2022</v>
      </c>
      <c r="M12" s="69">
        <v>-2475</v>
      </c>
      <c r="N12" s="69">
        <v>7500</v>
      </c>
      <c r="O12" s="69">
        <v>5025</v>
      </c>
      <c r="P12" s="69">
        <v>502.5</v>
      </c>
      <c r="Q12" s="70">
        <v>4522.5</v>
      </c>
    </row>
    <row r="13" spans="2:17" x14ac:dyDescent="0.25">
      <c r="C13" s="8">
        <v>2023</v>
      </c>
      <c r="D13" s="30">
        <v>-2830.7787499999999</v>
      </c>
      <c r="E13" s="30">
        <v>8450.3249999999989</v>
      </c>
      <c r="F13" s="30">
        <v>5619.5462499999994</v>
      </c>
      <c r="G13" s="30">
        <v>561.95462499999996</v>
      </c>
      <c r="H13" s="71">
        <v>5057.5916249999991</v>
      </c>
      <c r="L13" s="8">
        <v>2023</v>
      </c>
      <c r="M13" s="30">
        <v>-2642.7397500000006</v>
      </c>
      <c r="N13" s="30">
        <v>8084.4750000000004</v>
      </c>
      <c r="O13" s="30">
        <v>5441.7352499999997</v>
      </c>
      <c r="P13" s="30">
        <v>544.17352499999993</v>
      </c>
      <c r="Q13" s="71">
        <v>4897.5617249999996</v>
      </c>
    </row>
    <row r="14" spans="2:17" x14ac:dyDescent="0.25">
      <c r="C14" s="8">
        <v>2024</v>
      </c>
      <c r="D14" s="30">
        <v>-3039.5813115624996</v>
      </c>
      <c r="E14" s="30">
        <v>9183.1611412499969</v>
      </c>
      <c r="F14" s="30">
        <v>6143.5798296874973</v>
      </c>
      <c r="G14" s="30">
        <v>614.35798296874975</v>
      </c>
      <c r="H14" s="71">
        <v>5529.2218467187477</v>
      </c>
      <c r="L14" s="8">
        <v>2024</v>
      </c>
      <c r="M14" s="30">
        <v>-2822.6450912625</v>
      </c>
      <c r="N14" s="30">
        <v>8716.1671012499992</v>
      </c>
      <c r="O14" s="30">
        <v>5893.5220099874987</v>
      </c>
      <c r="P14" s="30">
        <v>589.35220099874994</v>
      </c>
      <c r="Q14" s="71">
        <v>5304.1698089887486</v>
      </c>
    </row>
    <row r="15" spans="2:17" x14ac:dyDescent="0.25">
      <c r="C15" s="8">
        <v>2025</v>
      </c>
      <c r="D15" s="30">
        <v>-3265.769661160859</v>
      </c>
      <c r="E15" s="30">
        <v>9984.7543905241873</v>
      </c>
      <c r="F15" s="30">
        <v>6718.9847293633284</v>
      </c>
      <c r="G15" s="30">
        <v>671.89847293633284</v>
      </c>
      <c r="H15" s="71">
        <v>6047.0862564269955</v>
      </c>
      <c r="L15" s="8">
        <v>2025</v>
      </c>
      <c r="M15" s="30">
        <v>-3015.6580064627492</v>
      </c>
      <c r="N15" s="30">
        <v>9399.0262212511861</v>
      </c>
      <c r="O15" s="30">
        <v>6383.3682147884374</v>
      </c>
      <c r="P15" s="30">
        <v>638.33682147884383</v>
      </c>
      <c r="Q15" s="71">
        <v>5745.0313933095931</v>
      </c>
    </row>
    <row r="16" spans="2:17" x14ac:dyDescent="0.25">
      <c r="C16" s="8">
        <v>2026</v>
      </c>
      <c r="D16" s="30">
        <v>-3510.9609612103595</v>
      </c>
      <c r="E16" s="30">
        <v>10862.008867884069</v>
      </c>
      <c r="F16" s="30">
        <v>7351.0479066737098</v>
      </c>
      <c r="G16" s="30">
        <v>735.10479066737093</v>
      </c>
      <c r="H16" s="71">
        <v>6615.9431160063386</v>
      </c>
      <c r="L16" s="8">
        <v>2026</v>
      </c>
      <c r="M16" s="30">
        <v>-3222.7977203931796</v>
      </c>
      <c r="N16" s="30">
        <v>10137.343311396095</v>
      </c>
      <c r="O16" s="30">
        <v>6914.545591002915</v>
      </c>
      <c r="P16" s="30">
        <v>691.45455910029148</v>
      </c>
      <c r="Q16" s="71">
        <v>6223.0910319026234</v>
      </c>
    </row>
    <row r="17" spans="3:17" x14ac:dyDescent="0.25">
      <c r="C17" s="8">
        <v>2027</v>
      </c>
      <c r="D17" s="30">
        <v>-4423.3064629884557</v>
      </c>
      <c r="E17" s="30">
        <v>11822.558816717308</v>
      </c>
      <c r="F17" s="30">
        <v>7399.2523537288525</v>
      </c>
      <c r="G17" s="30">
        <v>739.92523537288525</v>
      </c>
      <c r="H17" s="71">
        <v>6659.3271183559673</v>
      </c>
      <c r="L17" s="8">
        <v>2027</v>
      </c>
      <c r="M17" s="30">
        <v>-4091.5377353338158</v>
      </c>
      <c r="N17" s="30">
        <v>10935.780603586623</v>
      </c>
      <c r="O17" s="30">
        <v>6844.242868252808</v>
      </c>
      <c r="P17" s="30">
        <v>684.42428682528089</v>
      </c>
      <c r="Q17" s="71">
        <v>6159.8185814275275</v>
      </c>
    </row>
    <row r="18" spans="3:17" x14ac:dyDescent="0.25">
      <c r="C18" s="8">
        <v>2028</v>
      </c>
      <c r="D18" s="30">
        <v>-4065.6570198644877</v>
      </c>
      <c r="E18" s="30">
        <v>12874.848635784365</v>
      </c>
      <c r="F18" s="30">
        <v>8809.1916159198772</v>
      </c>
      <c r="G18" s="30">
        <v>880.91916159198763</v>
      </c>
      <c r="H18" s="71">
        <v>7928.2724543278891</v>
      </c>
      <c r="L18" s="8">
        <v>2028</v>
      </c>
      <c r="M18" s="30">
        <v>-3683.9610421847801</v>
      </c>
      <c r="N18" s="30">
        <v>11799.404598201332</v>
      </c>
      <c r="O18" s="30">
        <v>8115.4435560165521</v>
      </c>
      <c r="P18" s="30">
        <v>811.5443556016553</v>
      </c>
      <c r="Q18" s="71">
        <v>7303.8992004148968</v>
      </c>
    </row>
    <row r="19" spans="3:17" x14ac:dyDescent="0.25">
      <c r="C19" s="8">
        <v>2029</v>
      </c>
      <c r="D19" s="30">
        <v>-4379.2865770159588</v>
      </c>
      <c r="E19" s="30">
        <v>14028.221890021441</v>
      </c>
      <c r="F19" s="30">
        <v>9648.9353130054824</v>
      </c>
      <c r="G19" s="30">
        <v>964.89353130054815</v>
      </c>
      <c r="H19" s="71">
        <v>8684.0417817049347</v>
      </c>
      <c r="L19" s="8">
        <v>2029</v>
      </c>
      <c r="M19" s="30">
        <v>-3940.4720100630398</v>
      </c>
      <c r="N19" s="30">
        <v>12733.722046059116</v>
      </c>
      <c r="O19" s="30">
        <v>8793.2500359960759</v>
      </c>
      <c r="P19" s="30">
        <v>879.32500359960761</v>
      </c>
      <c r="Q19" s="71">
        <v>7913.9250323964679</v>
      </c>
    </row>
    <row r="20" spans="3:17" x14ac:dyDescent="0.25">
      <c r="C20" s="8">
        <v>2030</v>
      </c>
      <c r="D20" s="30">
        <v>-4720.2097754834776</v>
      </c>
      <c r="E20" s="30">
        <v>15293.020322049211</v>
      </c>
      <c r="F20" s="30">
        <v>10572.810546565734</v>
      </c>
      <c r="G20" s="30">
        <v>1057.2810546565734</v>
      </c>
      <c r="H20" s="71">
        <v>9515.5294919091612</v>
      </c>
      <c r="L20" s="8">
        <v>2030</v>
      </c>
      <c r="M20" s="30">
        <v>-4216.1009315368183</v>
      </c>
      <c r="N20" s="30">
        <v>13744.719200603155</v>
      </c>
      <c r="O20" s="30">
        <v>9528.6182690663372</v>
      </c>
      <c r="P20" s="30">
        <v>952.86182690663384</v>
      </c>
      <c r="Q20" s="71">
        <v>8575.7564421597035</v>
      </c>
    </row>
    <row r="21" spans="3:17" x14ac:dyDescent="0.25">
      <c r="C21" s="8">
        <v>2031</v>
      </c>
      <c r="D21" s="30">
        <v>-5091.057996644523</v>
      </c>
      <c r="E21" s="30">
        <v>16680.694003676777</v>
      </c>
      <c r="F21" s="30">
        <v>11589.636007032255</v>
      </c>
      <c r="G21" s="30">
        <v>1158.9636007032254</v>
      </c>
      <c r="H21" s="71">
        <v>10430.672406329029</v>
      </c>
      <c r="L21" s="8">
        <v>2031</v>
      </c>
      <c r="M21" s="30">
        <v>-4512.3653692691178</v>
      </c>
      <c r="N21" s="30">
        <v>14838.904642325972</v>
      </c>
      <c r="O21" s="30">
        <v>10326.539273056853</v>
      </c>
      <c r="P21" s="30">
        <v>1032.6539273056853</v>
      </c>
      <c r="Q21" s="71">
        <v>9293.8853457511668</v>
      </c>
    </row>
    <row r="22" spans="3:17" ht="15.75" thickBot="1" x14ac:dyDescent="0.3">
      <c r="C22" s="11">
        <v>2032</v>
      </c>
      <c r="D22" s="28">
        <v>-5494.7356706423034</v>
      </c>
      <c r="E22" s="28">
        <v>17577.543748198936</v>
      </c>
      <c r="F22" s="28">
        <v>12082.808077556632</v>
      </c>
      <c r="G22" s="28">
        <v>1208.2808077556633</v>
      </c>
      <c r="H22" s="72">
        <v>10874.527269800968</v>
      </c>
      <c r="L22" s="11">
        <v>2032</v>
      </c>
      <c r="M22" s="28">
        <v>-4830.9099252933584</v>
      </c>
      <c r="N22" s="28">
        <v>16023.356005684102</v>
      </c>
      <c r="O22" s="28">
        <v>11192.446080390742</v>
      </c>
      <c r="P22" s="28">
        <v>1119.2446080390741</v>
      </c>
      <c r="Q22" s="72">
        <v>10073.201472351668</v>
      </c>
    </row>
    <row r="24" spans="3:17" ht="15.75" thickBot="1" x14ac:dyDescent="0.3"/>
    <row r="25" spans="3:17" ht="34.5" thickBot="1" x14ac:dyDescent="0.55000000000000004">
      <c r="D25" s="4"/>
      <c r="G25" s="73" t="s">
        <v>31</v>
      </c>
      <c r="H25" s="75">
        <f>NPV($C$7,H12:H22)</f>
        <v>41384.890239067572</v>
      </c>
      <c r="P25" s="73" t="s">
        <v>31</v>
      </c>
      <c r="Q25" s="75">
        <f>NPV($C$7,Q12:Q22)</f>
        <v>39472.223642744226</v>
      </c>
    </row>
    <row r="28" spans="3:17" ht="31.5" x14ac:dyDescent="0.5">
      <c r="C28" s="76" t="s">
        <v>37</v>
      </c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</row>
    <row r="29" spans="3:17" ht="15.75" thickBot="1" x14ac:dyDescent="0.3"/>
    <row r="30" spans="3:17" ht="34.5" thickBot="1" x14ac:dyDescent="0.55000000000000004">
      <c r="C30" s="56" t="s">
        <v>32</v>
      </c>
      <c r="D30" s="57"/>
      <c r="E30" s="57"/>
      <c r="F30" s="57"/>
      <c r="G30" s="57"/>
      <c r="H30" s="58"/>
      <c r="L30" s="56" t="s">
        <v>36</v>
      </c>
      <c r="M30" s="57"/>
      <c r="N30" s="57"/>
      <c r="O30" s="57"/>
      <c r="P30" s="57"/>
      <c r="Q30" s="58"/>
    </row>
    <row r="31" spans="3:17" ht="15.75" thickBot="1" x14ac:dyDescent="0.3">
      <c r="C31" s="44"/>
      <c r="D31" s="45"/>
      <c r="E31" s="46"/>
      <c r="F31" s="44"/>
      <c r="G31" s="45"/>
      <c r="H31" s="46"/>
      <c r="L31" s="44"/>
      <c r="M31" s="45"/>
      <c r="N31" s="46"/>
      <c r="O31" s="44"/>
      <c r="P31" s="45"/>
      <c r="Q31" s="46"/>
    </row>
    <row r="32" spans="3:17" ht="15.75" thickBot="1" x14ac:dyDescent="0.3">
      <c r="C32" s="60" t="s">
        <v>3</v>
      </c>
      <c r="D32" s="60" t="s">
        <v>29</v>
      </c>
      <c r="E32" s="60" t="s">
        <v>25</v>
      </c>
      <c r="F32" s="61" t="s">
        <v>33</v>
      </c>
      <c r="G32" s="61" t="s">
        <v>34</v>
      </c>
      <c r="H32" s="61" t="s">
        <v>35</v>
      </c>
      <c r="L32" s="60" t="s">
        <v>3</v>
      </c>
      <c r="M32" s="60" t="s">
        <v>29</v>
      </c>
      <c r="N32" s="60" t="s">
        <v>25</v>
      </c>
      <c r="O32" s="61" t="s">
        <v>33</v>
      </c>
      <c r="P32" s="61" t="s">
        <v>34</v>
      </c>
      <c r="Q32" s="61" t="s">
        <v>35</v>
      </c>
    </row>
    <row r="33" spans="3:17" x14ac:dyDescent="0.25">
      <c r="C33" s="62">
        <v>2022</v>
      </c>
      <c r="D33" s="69">
        <v>-3665</v>
      </c>
      <c r="E33" s="69">
        <v>7780</v>
      </c>
      <c r="F33" s="69">
        <v>4115</v>
      </c>
      <c r="G33" s="69">
        <v>411.5</v>
      </c>
      <c r="H33" s="70">
        <v>3703.5</v>
      </c>
      <c r="L33" s="62">
        <v>2022</v>
      </c>
      <c r="M33" s="69">
        <v>-2475</v>
      </c>
      <c r="N33" s="69">
        <v>7500</v>
      </c>
      <c r="O33" s="69">
        <v>5025</v>
      </c>
      <c r="P33" s="69">
        <v>502.5</v>
      </c>
      <c r="Q33" s="70">
        <v>4522.5</v>
      </c>
    </row>
    <row r="34" spans="3:17" x14ac:dyDescent="0.25">
      <c r="C34" s="8">
        <v>2023</v>
      </c>
      <c r="D34" s="30">
        <v>-2830.7787499999999</v>
      </c>
      <c r="E34" s="30">
        <v>8450.3249999999989</v>
      </c>
      <c r="F34" s="30">
        <v>5619.5462499999994</v>
      </c>
      <c r="G34" s="30">
        <v>561.95462499999996</v>
      </c>
      <c r="H34" s="71">
        <v>5057.5916249999991</v>
      </c>
      <c r="L34" s="8">
        <v>2023</v>
      </c>
      <c r="M34" s="30">
        <v>-2642.7397500000006</v>
      </c>
      <c r="N34" s="30">
        <v>8084.4750000000004</v>
      </c>
      <c r="O34" s="30">
        <v>5441.7352499999997</v>
      </c>
      <c r="P34" s="30">
        <v>544.17352499999993</v>
      </c>
      <c r="Q34" s="71">
        <v>4897.5617249999996</v>
      </c>
    </row>
    <row r="35" spans="3:17" x14ac:dyDescent="0.25">
      <c r="C35" s="8">
        <v>2024</v>
      </c>
      <c r="D35" s="30">
        <v>-3039.5813115624996</v>
      </c>
      <c r="E35" s="30">
        <v>9183.1611412499969</v>
      </c>
      <c r="F35" s="30">
        <v>6143.5798296874973</v>
      </c>
      <c r="G35" s="30">
        <v>614.35798296874975</v>
      </c>
      <c r="H35" s="71">
        <v>5529.2218467187477</v>
      </c>
      <c r="L35" s="8">
        <v>2024</v>
      </c>
      <c r="M35" s="30">
        <v>-2822.6450912625</v>
      </c>
      <c r="N35" s="30">
        <v>8716.1671012499992</v>
      </c>
      <c r="O35" s="30">
        <v>5893.5220099874987</v>
      </c>
      <c r="P35" s="30">
        <v>589.35220099874994</v>
      </c>
      <c r="Q35" s="71">
        <v>5304.1698089887486</v>
      </c>
    </row>
    <row r="36" spans="3:17" x14ac:dyDescent="0.25">
      <c r="C36" s="8">
        <v>2025</v>
      </c>
      <c r="D36" s="30">
        <v>-3265.769661160859</v>
      </c>
      <c r="E36" s="30">
        <v>9984.7543905241873</v>
      </c>
      <c r="F36" s="30">
        <v>6718.9847293633284</v>
      </c>
      <c r="G36" s="30">
        <v>671.89847293633284</v>
      </c>
      <c r="H36" s="71">
        <v>6047.0862564269955</v>
      </c>
      <c r="L36" s="8">
        <v>2025</v>
      </c>
      <c r="M36" s="30">
        <v>-3015.6580064627492</v>
      </c>
      <c r="N36" s="30">
        <v>9399.0262212511861</v>
      </c>
      <c r="O36" s="30">
        <v>6383.3682147884374</v>
      </c>
      <c r="P36" s="30">
        <v>638.33682147884383</v>
      </c>
      <c r="Q36" s="71">
        <v>5745.0313933095931</v>
      </c>
    </row>
    <row r="37" spans="3:17" x14ac:dyDescent="0.25">
      <c r="C37" s="8">
        <v>2026</v>
      </c>
      <c r="D37" s="30">
        <v>-3510.9609612103595</v>
      </c>
      <c r="E37" s="30">
        <v>10862.008867884069</v>
      </c>
      <c r="F37" s="30">
        <v>7351.0479066737098</v>
      </c>
      <c r="G37" s="30">
        <v>735.10479066737093</v>
      </c>
      <c r="H37" s="71">
        <v>6615.9431160063386</v>
      </c>
      <c r="L37" s="8">
        <v>2026</v>
      </c>
      <c r="M37" s="30">
        <v>-3222.7977203931796</v>
      </c>
      <c r="N37" s="30">
        <v>10137.343311396095</v>
      </c>
      <c r="O37" s="30">
        <v>6914.545591002915</v>
      </c>
      <c r="P37" s="30">
        <v>691.45455910029148</v>
      </c>
      <c r="Q37" s="71">
        <v>6223.0910319026234</v>
      </c>
    </row>
    <row r="38" spans="3:17" x14ac:dyDescent="0.25">
      <c r="C38" s="8">
        <v>2027</v>
      </c>
      <c r="D38" s="30">
        <v>-4423.3064629884557</v>
      </c>
      <c r="E38" s="30">
        <v>11822.558816717308</v>
      </c>
      <c r="F38" s="30">
        <v>7399.2523537288525</v>
      </c>
      <c r="G38" s="30">
        <v>739.92523537288525</v>
      </c>
      <c r="H38" s="71">
        <v>6659.3271183559673</v>
      </c>
      <c r="L38" s="8">
        <v>2027</v>
      </c>
      <c r="M38" s="30">
        <v>-4091.5377353338158</v>
      </c>
      <c r="N38" s="30">
        <v>10935.780603586623</v>
      </c>
      <c r="O38" s="30">
        <v>6844.242868252808</v>
      </c>
      <c r="P38" s="30">
        <v>684.42428682528089</v>
      </c>
      <c r="Q38" s="71">
        <v>6159.8185814275275</v>
      </c>
    </row>
    <row r="39" spans="3:17" x14ac:dyDescent="0.25">
      <c r="C39" s="8">
        <v>2028</v>
      </c>
      <c r="D39" s="30">
        <v>-4065.6570198644877</v>
      </c>
      <c r="E39" s="30">
        <v>12874.848635784365</v>
      </c>
      <c r="F39" s="30">
        <v>8809.1916159198772</v>
      </c>
      <c r="G39" s="30">
        <v>880.91916159198763</v>
      </c>
      <c r="H39" s="71">
        <v>7928.2724543278891</v>
      </c>
      <c r="L39" s="8">
        <v>2028</v>
      </c>
      <c r="M39" s="30">
        <v>-3683.9610421847801</v>
      </c>
      <c r="N39" s="30">
        <v>11799.404598201332</v>
      </c>
      <c r="O39" s="30">
        <v>8115.4435560165521</v>
      </c>
      <c r="P39" s="30">
        <v>811.5443556016553</v>
      </c>
      <c r="Q39" s="71">
        <v>7303.8992004148968</v>
      </c>
    </row>
    <row r="40" spans="3:17" x14ac:dyDescent="0.25">
      <c r="C40" s="8">
        <v>2029</v>
      </c>
      <c r="D40" s="30">
        <v>-4379.2865770159588</v>
      </c>
      <c r="E40" s="30">
        <v>14028.221890021441</v>
      </c>
      <c r="F40" s="30">
        <v>9648.9353130054824</v>
      </c>
      <c r="G40" s="30">
        <v>964.89353130054815</v>
      </c>
      <c r="H40" s="71">
        <v>8684.0417817049347</v>
      </c>
      <c r="L40" s="8">
        <v>2029</v>
      </c>
      <c r="M40" s="30">
        <v>-3940.4720100630398</v>
      </c>
      <c r="N40" s="30">
        <v>12733.722046059116</v>
      </c>
      <c r="O40" s="30">
        <v>8793.2500359960759</v>
      </c>
      <c r="P40" s="30">
        <v>879.32500359960761</v>
      </c>
      <c r="Q40" s="71">
        <v>7913.9250323964679</v>
      </c>
    </row>
    <row r="41" spans="3:17" x14ac:dyDescent="0.25">
      <c r="C41" s="8">
        <v>2030</v>
      </c>
      <c r="D41" s="30">
        <v>-4720.2097754834776</v>
      </c>
      <c r="E41" s="30">
        <v>15293.020322049211</v>
      </c>
      <c r="F41" s="30">
        <v>10572.810546565734</v>
      </c>
      <c r="G41" s="30">
        <v>1057.2810546565734</v>
      </c>
      <c r="H41" s="71">
        <v>9515.5294919091612</v>
      </c>
      <c r="L41" s="8">
        <v>2030</v>
      </c>
      <c r="M41" s="30">
        <v>-4216.1009315368183</v>
      </c>
      <c r="N41" s="30">
        <v>13744.719200603155</v>
      </c>
      <c r="O41" s="30">
        <v>9528.6182690663372</v>
      </c>
      <c r="P41" s="30">
        <v>952.86182690663384</v>
      </c>
      <c r="Q41" s="71">
        <v>8575.7564421597035</v>
      </c>
    </row>
    <row r="42" spans="3:17" x14ac:dyDescent="0.25">
      <c r="C42" s="8">
        <v>2031</v>
      </c>
      <c r="D42" s="30">
        <v>-5091.057996644523</v>
      </c>
      <c r="E42" s="30">
        <v>16680.694003676777</v>
      </c>
      <c r="F42" s="30">
        <v>11589.636007032255</v>
      </c>
      <c r="G42" s="30">
        <v>1158.9636007032254</v>
      </c>
      <c r="H42" s="71">
        <v>10430.672406329029</v>
      </c>
      <c r="L42" s="8">
        <v>2031</v>
      </c>
      <c r="M42" s="30">
        <v>-4512.3653692691178</v>
      </c>
      <c r="N42" s="30">
        <v>14838.904642325972</v>
      </c>
      <c r="O42" s="30">
        <v>10326.539273056853</v>
      </c>
      <c r="P42" s="30">
        <v>1032.6539273056853</v>
      </c>
      <c r="Q42" s="71">
        <v>9293.8853457511668</v>
      </c>
    </row>
    <row r="43" spans="3:17" ht="15.75" thickBot="1" x14ac:dyDescent="0.3">
      <c r="C43" s="11">
        <v>2032</v>
      </c>
      <c r="D43" s="28">
        <v>-5494.7356706423034</v>
      </c>
      <c r="E43" s="28">
        <v>17577.543748198936</v>
      </c>
      <c r="F43" s="28">
        <v>12082.808077556632</v>
      </c>
      <c r="G43" s="28">
        <v>1208.2808077556633</v>
      </c>
      <c r="H43" s="72">
        <v>10874.527269800968</v>
      </c>
      <c r="L43" s="11">
        <v>2032</v>
      </c>
      <c r="M43" s="28">
        <v>-4830.9099252933584</v>
      </c>
      <c r="N43" s="28">
        <v>16023.356005684102</v>
      </c>
      <c r="O43" s="28">
        <v>11192.446080390742</v>
      </c>
      <c r="P43" s="28">
        <v>1119.2446080390741</v>
      </c>
      <c r="Q43" s="72">
        <v>10073.201472351668</v>
      </c>
    </row>
    <row r="44" spans="3:17" ht="15.75" thickBot="1" x14ac:dyDescent="0.3"/>
    <row r="45" spans="3:17" ht="34.5" thickBot="1" x14ac:dyDescent="0.55000000000000004">
      <c r="C45" s="73" t="s">
        <v>37</v>
      </c>
      <c r="D45" s="77">
        <v>4338661.5660775397</v>
      </c>
      <c r="G45" s="73" t="s">
        <v>31</v>
      </c>
      <c r="H45" s="75">
        <f>NPV($D$45,H33:H43)</f>
        <v>8.536043329710805E-4</v>
      </c>
      <c r="L45" s="73" t="s">
        <v>37</v>
      </c>
      <c r="M45" s="77">
        <v>5079255.3305477882</v>
      </c>
      <c r="P45" s="73" t="s">
        <v>31</v>
      </c>
      <c r="Q45" s="75">
        <f>NPV($M$45,Q33:Q43)</f>
        <v>8.9038644043793922E-4</v>
      </c>
    </row>
  </sheetData>
  <mergeCells count="14">
    <mergeCell ref="C31:E31"/>
    <mergeCell ref="F31:H31"/>
    <mergeCell ref="L30:Q30"/>
    <mergeCell ref="L31:N31"/>
    <mergeCell ref="O31:Q31"/>
    <mergeCell ref="O10:Q10"/>
    <mergeCell ref="C28:Q28"/>
    <mergeCell ref="C4:Q4"/>
    <mergeCell ref="C30:H30"/>
    <mergeCell ref="C9:H9"/>
    <mergeCell ref="C10:E10"/>
    <mergeCell ref="F10:H10"/>
    <mergeCell ref="L9:Q9"/>
    <mergeCell ref="L10:N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F5A0EB-EE88-48AD-8C3D-DC3A961F9370}">
  <dimension ref="B1:R307"/>
  <sheetViews>
    <sheetView tabSelected="1" topLeftCell="A49" zoomScale="85" zoomScaleNormal="85" workbookViewId="0">
      <selection activeCell="P1" sqref="P1:R1"/>
    </sheetView>
  </sheetViews>
  <sheetFormatPr defaultRowHeight="15" x14ac:dyDescent="0.25"/>
  <cols>
    <col min="1" max="1" width="5.140625" bestFit="1" customWidth="1"/>
    <col min="2" max="2" width="55.140625" bestFit="1" customWidth="1"/>
    <col min="3" max="3" width="12" bestFit="1" customWidth="1"/>
    <col min="4" max="4" width="18.85546875" bestFit="1" customWidth="1"/>
    <col min="5" max="5" width="13.85546875" bestFit="1" customWidth="1"/>
    <col min="6" max="6" width="19.42578125" bestFit="1" customWidth="1"/>
    <col min="7" max="7" width="22.5703125" bestFit="1" customWidth="1"/>
    <col min="8" max="8" width="23.42578125" bestFit="1" customWidth="1"/>
    <col min="9" max="9" width="13.85546875" bestFit="1" customWidth="1"/>
    <col min="10" max="10" width="17.140625" bestFit="1" customWidth="1"/>
    <col min="11" max="11" width="12.5703125" bestFit="1" customWidth="1"/>
    <col min="12" max="12" width="9.7109375" bestFit="1" customWidth="1"/>
    <col min="13" max="13" width="6.140625" bestFit="1" customWidth="1"/>
    <col min="14" max="14" width="23.140625" bestFit="1" customWidth="1"/>
    <col min="15" max="15" width="19.42578125" bestFit="1" customWidth="1"/>
    <col min="16" max="16" width="5" bestFit="1" customWidth="1"/>
    <col min="17" max="17" width="11.140625" bestFit="1" customWidth="1"/>
    <col min="18" max="18" width="5.85546875" bestFit="1" customWidth="1"/>
    <col min="20" max="20" width="1.42578125" bestFit="1" customWidth="1"/>
  </cols>
  <sheetData>
    <row r="1" spans="4:18" x14ac:dyDescent="0.25">
      <c r="N1" s="1"/>
      <c r="R1" s="1"/>
    </row>
    <row r="2" spans="4:18" ht="15.75" thickBot="1" x14ac:dyDescent="0.3">
      <c r="N2" s="1"/>
      <c r="R2" s="1"/>
    </row>
    <row r="3" spans="4:18" ht="34.5" thickBot="1" x14ac:dyDescent="0.55000000000000004">
      <c r="E3" s="56" t="s">
        <v>32</v>
      </c>
      <c r="F3" s="57"/>
      <c r="G3" s="57"/>
      <c r="H3" s="57"/>
      <c r="I3" s="57"/>
      <c r="J3" s="58"/>
      <c r="N3" s="1"/>
      <c r="R3" s="1"/>
    </row>
    <row r="4" spans="4:18" ht="15.75" thickBot="1" x14ac:dyDescent="0.3">
      <c r="E4" s="44"/>
      <c r="F4" s="45"/>
      <c r="G4" s="46"/>
      <c r="H4" s="44"/>
      <c r="I4" s="45"/>
      <c r="J4" s="46"/>
      <c r="N4" s="1"/>
      <c r="R4" s="1"/>
    </row>
    <row r="5" spans="4:18" ht="15.75" thickBot="1" x14ac:dyDescent="0.3">
      <c r="E5" s="60" t="s">
        <v>3</v>
      </c>
      <c r="F5" s="60" t="s">
        <v>29</v>
      </c>
      <c r="G5" s="60" t="s">
        <v>25</v>
      </c>
      <c r="H5" s="61" t="s">
        <v>33</v>
      </c>
      <c r="I5" s="61" t="s">
        <v>34</v>
      </c>
      <c r="J5" s="61" t="s">
        <v>35</v>
      </c>
      <c r="N5" s="1"/>
      <c r="R5" s="1"/>
    </row>
    <row r="6" spans="4:18" ht="15.75" x14ac:dyDescent="0.25">
      <c r="D6" s="64"/>
      <c r="E6" s="8">
        <v>2022</v>
      </c>
      <c r="F6" s="30">
        <f>F59+F64+F157+F183+F209+F235+F260</f>
        <v>-3665</v>
      </c>
      <c r="G6" s="21">
        <f>I102+I126+F286</f>
        <v>7780</v>
      </c>
      <c r="H6" s="30">
        <f>F6+G6</f>
        <v>4115</v>
      </c>
      <c r="I6" s="9">
        <f>H6*10/100</f>
        <v>411.5</v>
      </c>
      <c r="J6" s="63">
        <f>H6-I6</f>
        <v>3703.5</v>
      </c>
      <c r="N6" s="1"/>
      <c r="R6" s="1"/>
    </row>
    <row r="7" spans="4:18" ht="15.75" x14ac:dyDescent="0.25">
      <c r="E7" s="8">
        <v>2023</v>
      </c>
      <c r="F7" s="30">
        <f>F158+F184+F210+F236+F261</f>
        <v>-2830.7787499999999</v>
      </c>
      <c r="G7" s="21">
        <f>I103+I127+F287</f>
        <v>8450.3249999999989</v>
      </c>
      <c r="H7" s="30">
        <f t="shared" ref="H7:H16" si="0">F7+G7</f>
        <v>5619.5462499999994</v>
      </c>
      <c r="I7" s="30">
        <f t="shared" ref="I7:I26" si="1">H7*10/100</f>
        <v>561.95462499999996</v>
      </c>
      <c r="J7" s="64">
        <f t="shared" ref="J7:J16" si="2">H7-I7</f>
        <v>5057.5916249999991</v>
      </c>
      <c r="N7" s="1"/>
      <c r="R7" s="1"/>
    </row>
    <row r="8" spans="4:18" ht="15.75" x14ac:dyDescent="0.25">
      <c r="E8" s="8">
        <v>2024</v>
      </c>
      <c r="F8" s="30">
        <f>F159+F185+F211+F237+F262</f>
        <v>-3039.5813115624996</v>
      </c>
      <c r="G8" s="21">
        <f>I104+I128+F288</f>
        <v>9183.1611412499969</v>
      </c>
      <c r="H8" s="30">
        <f t="shared" si="0"/>
        <v>6143.5798296874973</v>
      </c>
      <c r="I8" s="30">
        <f t="shared" si="1"/>
        <v>614.35798296874975</v>
      </c>
      <c r="J8" s="64">
        <f t="shared" si="2"/>
        <v>5529.2218467187477</v>
      </c>
      <c r="N8" s="1"/>
      <c r="R8" s="1"/>
    </row>
    <row r="9" spans="4:18" ht="15.75" x14ac:dyDescent="0.25">
      <c r="E9" s="8">
        <v>2025</v>
      </c>
      <c r="F9" s="30">
        <f>F160+F186+F212+F238+F263</f>
        <v>-3265.769661160859</v>
      </c>
      <c r="G9" s="21">
        <f>I105+I129+F289</f>
        <v>9984.7543905241873</v>
      </c>
      <c r="H9" s="30">
        <f t="shared" si="0"/>
        <v>6718.9847293633284</v>
      </c>
      <c r="I9" s="30">
        <f t="shared" si="1"/>
        <v>671.89847293633284</v>
      </c>
      <c r="J9" s="64">
        <f t="shared" si="2"/>
        <v>6047.0862564269955</v>
      </c>
      <c r="N9" s="1"/>
      <c r="R9" s="1"/>
    </row>
    <row r="10" spans="4:18" ht="15.75" x14ac:dyDescent="0.25">
      <c r="E10" s="8">
        <v>2026</v>
      </c>
      <c r="F10" s="30">
        <f>F161+F187+F213+F239+F264</f>
        <v>-3510.9609612103595</v>
      </c>
      <c r="G10" s="21">
        <f>I106+I130+F290</f>
        <v>10862.008867884069</v>
      </c>
      <c r="H10" s="30">
        <f t="shared" si="0"/>
        <v>7351.0479066737098</v>
      </c>
      <c r="I10" s="30">
        <f t="shared" si="1"/>
        <v>735.10479066737093</v>
      </c>
      <c r="J10" s="64">
        <f t="shared" si="2"/>
        <v>6615.9431160063386</v>
      </c>
      <c r="N10" s="1"/>
      <c r="R10" s="1"/>
    </row>
    <row r="11" spans="4:18" ht="15.75" x14ac:dyDescent="0.25">
      <c r="E11" s="8">
        <v>2027</v>
      </c>
      <c r="F11" s="30">
        <f>F162+F188+F214+F240+F265+F150</f>
        <v>-4423.3064629884557</v>
      </c>
      <c r="G11" s="21">
        <f>I107+I131+F291</f>
        <v>11822.558816717308</v>
      </c>
      <c r="H11" s="30">
        <f t="shared" si="0"/>
        <v>7399.2523537288525</v>
      </c>
      <c r="I11" s="30">
        <f t="shared" si="1"/>
        <v>739.92523537288525</v>
      </c>
      <c r="J11" s="64">
        <f t="shared" si="2"/>
        <v>6659.3271183559673</v>
      </c>
      <c r="N11" s="1"/>
      <c r="R11" s="1"/>
    </row>
    <row r="12" spans="4:18" ht="15.75" x14ac:dyDescent="0.25">
      <c r="E12" s="8">
        <v>2028</v>
      </c>
      <c r="F12" s="30">
        <f>F163+F189+F215+F241+F266</f>
        <v>-4065.6570198644877</v>
      </c>
      <c r="G12" s="21">
        <f>I108+I132+F292</f>
        <v>12874.848635784365</v>
      </c>
      <c r="H12" s="30">
        <f t="shared" si="0"/>
        <v>8809.1916159198772</v>
      </c>
      <c r="I12" s="30">
        <f t="shared" si="1"/>
        <v>880.91916159198763</v>
      </c>
      <c r="J12" s="64">
        <f t="shared" si="2"/>
        <v>7928.2724543278891</v>
      </c>
      <c r="N12" s="1"/>
      <c r="R12" s="1"/>
    </row>
    <row r="13" spans="4:18" ht="15.75" x14ac:dyDescent="0.25">
      <c r="E13" s="8">
        <v>2029</v>
      </c>
      <c r="F13" s="30">
        <f>F164+F190+F216+F242+F267</f>
        <v>-4379.2865770159588</v>
      </c>
      <c r="G13" s="21">
        <f>I109+I133+F293</f>
        <v>14028.221890021441</v>
      </c>
      <c r="H13" s="30">
        <f t="shared" si="0"/>
        <v>9648.9353130054824</v>
      </c>
      <c r="I13" s="30">
        <f t="shared" si="1"/>
        <v>964.89353130054815</v>
      </c>
      <c r="J13" s="64">
        <f t="shared" si="2"/>
        <v>8684.0417817049347</v>
      </c>
      <c r="N13" s="1"/>
      <c r="R13" s="1"/>
    </row>
    <row r="14" spans="4:18" ht="15.75" x14ac:dyDescent="0.25">
      <c r="E14" s="8">
        <v>2030</v>
      </c>
      <c r="F14" s="30">
        <f>F165+F191+F217+F243+F268</f>
        <v>-4720.2097754834776</v>
      </c>
      <c r="G14" s="21">
        <f>I110+I134+F294</f>
        <v>15293.020322049211</v>
      </c>
      <c r="H14" s="30">
        <f t="shared" si="0"/>
        <v>10572.810546565734</v>
      </c>
      <c r="I14" s="30">
        <f t="shared" si="1"/>
        <v>1057.2810546565734</v>
      </c>
      <c r="J14" s="64">
        <f t="shared" si="2"/>
        <v>9515.5294919091612</v>
      </c>
      <c r="N14" s="1"/>
      <c r="R14" s="1"/>
    </row>
    <row r="15" spans="4:18" ht="15.75" x14ac:dyDescent="0.25">
      <c r="E15" s="8">
        <v>2031</v>
      </c>
      <c r="F15" s="30">
        <f>F166+F192+F218+F244+F269</f>
        <v>-5091.057996644523</v>
      </c>
      <c r="G15" s="21">
        <f>I111+I135+F295</f>
        <v>16680.694003676777</v>
      </c>
      <c r="H15" s="30">
        <f t="shared" si="0"/>
        <v>11589.636007032255</v>
      </c>
      <c r="I15" s="30">
        <f t="shared" si="1"/>
        <v>1158.9636007032254</v>
      </c>
      <c r="J15" s="64">
        <f t="shared" si="2"/>
        <v>10430.672406329029</v>
      </c>
      <c r="N15" s="1"/>
      <c r="R15" s="1"/>
    </row>
    <row r="16" spans="4:18" ht="15.75" x14ac:dyDescent="0.25">
      <c r="E16" s="8">
        <v>2032</v>
      </c>
      <c r="F16" s="30">
        <f>F167+F193+F219+F245+F270+F66</f>
        <v>-6494.7356706423034</v>
      </c>
      <c r="G16" s="21">
        <f>I112+I136+F296+F65</f>
        <v>18403.923897574532</v>
      </c>
      <c r="H16" s="30">
        <f t="shared" si="0"/>
        <v>11909.188226932229</v>
      </c>
      <c r="I16" s="30">
        <f t="shared" si="1"/>
        <v>1190.9188226932229</v>
      </c>
      <c r="J16" s="64">
        <f t="shared" si="2"/>
        <v>10718.269404239007</v>
      </c>
      <c r="N16" s="1"/>
      <c r="R16" s="1"/>
    </row>
    <row r="17" spans="4:18" ht="15.75" x14ac:dyDescent="0.25">
      <c r="E17" s="8">
        <v>2033</v>
      </c>
      <c r="F17" s="30">
        <f>F168+F194+F220+F246+F271</f>
        <v>-5855.8883858878125</v>
      </c>
      <c r="G17" s="21">
        <f t="shared" ref="G17:G25" si="3">I113+I137+F297</f>
        <v>19876.758245286514</v>
      </c>
      <c r="H17" s="30">
        <f t="shared" ref="H17:H25" si="4">F17+G17</f>
        <v>14020.869859398701</v>
      </c>
      <c r="I17" s="30">
        <f t="shared" si="1"/>
        <v>1402.0869859398701</v>
      </c>
      <c r="J17" s="64">
        <f t="shared" ref="J17:J25" si="5">H17-I17</f>
        <v>12618.782873458831</v>
      </c>
      <c r="N17" s="1"/>
      <c r="R17" s="1"/>
    </row>
    <row r="18" spans="4:18" ht="15.75" x14ac:dyDescent="0.25">
      <c r="E18" s="8">
        <v>2034</v>
      </c>
      <c r="F18" s="30">
        <f>F169+F195+F221+F247+F272</f>
        <v>-6238.7138485853338</v>
      </c>
      <c r="G18" s="21">
        <f t="shared" si="3"/>
        <v>21714.764360612837</v>
      </c>
      <c r="H18" s="30">
        <f t="shared" si="4"/>
        <v>15476.050512027503</v>
      </c>
      <c r="I18" s="30">
        <f t="shared" si="1"/>
        <v>1547.6050512027502</v>
      </c>
      <c r="J18" s="64">
        <f t="shared" si="5"/>
        <v>13928.445460824752</v>
      </c>
      <c r="N18" s="1"/>
      <c r="R18" s="1"/>
    </row>
    <row r="19" spans="4:18" ht="15.75" x14ac:dyDescent="0.25">
      <c r="E19" s="8">
        <v>2035</v>
      </c>
      <c r="F19" s="30">
        <f>F170+F196+F222+F248+F273</f>
        <v>-6626.8495101507024</v>
      </c>
      <c r="G19" s="21">
        <f t="shared" si="3"/>
        <v>23735.197589069237</v>
      </c>
      <c r="H19" s="30">
        <f t="shared" si="4"/>
        <v>17108.348078918534</v>
      </c>
      <c r="I19" s="30">
        <f t="shared" si="1"/>
        <v>1710.8348078918532</v>
      </c>
      <c r="J19" s="64">
        <f t="shared" si="5"/>
        <v>15397.513271026681</v>
      </c>
      <c r="N19" s="1"/>
      <c r="R19" s="1"/>
    </row>
    <row r="20" spans="4:18" ht="15.75" x14ac:dyDescent="0.25">
      <c r="E20" s="8">
        <v>2036</v>
      </c>
      <c r="F20" s="30">
        <f>F171+F197+F223+F249+F274</f>
        <v>-7020.6179428614387</v>
      </c>
      <c r="G20" s="21">
        <f t="shared" si="3"/>
        <v>25957.189396803889</v>
      </c>
      <c r="H20" s="30">
        <f t="shared" si="4"/>
        <v>18936.571453942452</v>
      </c>
      <c r="I20" s="30">
        <f t="shared" si="1"/>
        <v>1893.6571453942452</v>
      </c>
      <c r="J20" s="64">
        <f t="shared" si="5"/>
        <v>17042.914308548206</v>
      </c>
      <c r="N20" s="1"/>
      <c r="R20" s="1"/>
    </row>
    <row r="21" spans="4:18" ht="15.75" x14ac:dyDescent="0.25">
      <c r="E21" s="8">
        <v>2037</v>
      </c>
      <c r="F21" s="30">
        <f>F172+F198+F224+F250+F275+F151</f>
        <v>-8170.5027938349876</v>
      </c>
      <c r="G21" s="21">
        <f t="shared" si="3"/>
        <v>28401.956778455129</v>
      </c>
      <c r="H21" s="30">
        <f t="shared" si="4"/>
        <v>20231.453984620141</v>
      </c>
      <c r="I21" s="30">
        <f t="shared" si="1"/>
        <v>2023.1453984620139</v>
      </c>
      <c r="J21" s="64">
        <f t="shared" si="5"/>
        <v>18208.308586158128</v>
      </c>
      <c r="N21" s="1"/>
      <c r="R21" s="1"/>
    </row>
    <row r="22" spans="4:18" ht="15.75" x14ac:dyDescent="0.25">
      <c r="E22" s="8">
        <v>2038</v>
      </c>
      <c r="F22" s="30">
        <f>F173+F199+F225+F251+F276</f>
        <v>-7826.4542474312393</v>
      </c>
      <c r="G22" s="21">
        <f t="shared" si="3"/>
        <v>31093.035425681996</v>
      </c>
      <c r="H22" s="30">
        <f t="shared" si="4"/>
        <v>23266.581178250755</v>
      </c>
      <c r="I22" s="30">
        <f t="shared" si="1"/>
        <v>2326.6581178250754</v>
      </c>
      <c r="J22" s="64">
        <f t="shared" si="5"/>
        <v>20939.923060425681</v>
      </c>
      <c r="N22" s="1"/>
      <c r="R22" s="1"/>
    </row>
    <row r="23" spans="4:18" ht="15.75" x14ac:dyDescent="0.25">
      <c r="E23" s="8">
        <v>2039</v>
      </c>
      <c r="F23" s="30">
        <f>F174+F200+F226+F252+F277</f>
        <v>-8239.2832277251982</v>
      </c>
      <c r="G23" s="21">
        <f t="shared" si="3"/>
        <v>34056.539379525493</v>
      </c>
      <c r="H23" s="30">
        <f t="shared" si="4"/>
        <v>25817.256151800295</v>
      </c>
      <c r="I23" s="30">
        <f t="shared" si="1"/>
        <v>2581.7256151800293</v>
      </c>
      <c r="J23" s="64">
        <f t="shared" si="5"/>
        <v>23235.530536620267</v>
      </c>
      <c r="N23" s="1"/>
      <c r="R23" s="1"/>
    </row>
    <row r="24" spans="4:18" ht="15.75" x14ac:dyDescent="0.25">
      <c r="E24" s="8">
        <v>2040</v>
      </c>
      <c r="F24" s="30">
        <f>F175+F201+F227+F253+F278</f>
        <v>-8659.270954022877</v>
      </c>
      <c r="G24" s="21">
        <f t="shared" si="3"/>
        <v>37321.450203742846</v>
      </c>
      <c r="H24" s="30">
        <f t="shared" si="4"/>
        <v>28662.179249719971</v>
      </c>
      <c r="I24" s="30">
        <f t="shared" si="1"/>
        <v>2866.2179249719975</v>
      </c>
      <c r="J24" s="64">
        <f t="shared" si="5"/>
        <v>25795.961324747972</v>
      </c>
      <c r="N24" s="1"/>
      <c r="R24" s="1"/>
    </row>
    <row r="25" spans="4:18" ht="15.75" x14ac:dyDescent="0.25">
      <c r="E25" s="8">
        <v>2041</v>
      </c>
      <c r="F25" s="30">
        <f>F176+F202+F228+F254+F279</f>
        <v>-9086.8672630841975</v>
      </c>
      <c r="G25" s="21">
        <f t="shared" si="3"/>
        <v>40919.939066577623</v>
      </c>
      <c r="H25" s="30">
        <f t="shared" si="4"/>
        <v>31833.071803493425</v>
      </c>
      <c r="I25" s="30">
        <f t="shared" si="1"/>
        <v>3183.3071803493426</v>
      </c>
      <c r="J25" s="64">
        <f t="shared" si="5"/>
        <v>28649.764623144081</v>
      </c>
      <c r="N25" s="1"/>
      <c r="R25" s="1"/>
    </row>
    <row r="26" spans="4:18" ht="16.5" thickBot="1" x14ac:dyDescent="0.3">
      <c r="E26" s="8">
        <v>2042</v>
      </c>
      <c r="F26" s="28">
        <f>F177+F203+F229+F255+F280</f>
        <v>-9522.5536734530324</v>
      </c>
      <c r="G26" s="24">
        <f>I122+I146+F306+F67</f>
        <v>43518.317143170294</v>
      </c>
      <c r="H26" s="28">
        <f t="shared" ref="H26" si="6">F26+G26</f>
        <v>33995.763469717262</v>
      </c>
      <c r="I26" s="28">
        <f t="shared" si="1"/>
        <v>3399.5763469717263</v>
      </c>
      <c r="J26" s="65">
        <f t="shared" ref="J26" si="7">H26-I26</f>
        <v>30596.187122745534</v>
      </c>
      <c r="N26" s="1"/>
      <c r="R26" s="1"/>
    </row>
    <row r="27" spans="4:18" ht="19.5" thickBot="1" x14ac:dyDescent="0.35">
      <c r="D27" s="81" t="s">
        <v>12</v>
      </c>
      <c r="E27" s="82">
        <v>0.11</v>
      </c>
      <c r="G27" s="81" t="s">
        <v>31</v>
      </c>
      <c r="H27" s="83">
        <f>NPV(E27,J6:J26)</f>
        <v>76718.67248862244</v>
      </c>
      <c r="I27" s="81" t="s">
        <v>37</v>
      </c>
      <c r="J27" s="82">
        <v>5643039.349540161</v>
      </c>
      <c r="M27" s="74">
        <f>NPV(J27,J6:J26)</f>
        <v>6.5629530658148231E-4</v>
      </c>
      <c r="N27" s="1"/>
      <c r="R27" s="1"/>
    </row>
    <row r="28" spans="4:18" ht="15.75" thickBot="1" x14ac:dyDescent="0.3">
      <c r="N28" s="1"/>
      <c r="R28" s="1"/>
    </row>
    <row r="29" spans="4:18" ht="34.5" thickBot="1" x14ac:dyDescent="0.55000000000000004">
      <c r="E29" s="56" t="s">
        <v>36</v>
      </c>
      <c r="F29" s="57"/>
      <c r="G29" s="57"/>
      <c r="H29" s="57"/>
      <c r="I29" s="57"/>
      <c r="J29" s="58"/>
      <c r="N29" s="1"/>
      <c r="R29" s="1"/>
    </row>
    <row r="30" spans="4:18" ht="15.75" thickBot="1" x14ac:dyDescent="0.3">
      <c r="E30" s="44"/>
      <c r="F30" s="45"/>
      <c r="G30" s="46"/>
      <c r="H30" s="44"/>
      <c r="I30" s="45"/>
      <c r="J30" s="46"/>
      <c r="N30" s="1"/>
      <c r="R30" s="1"/>
    </row>
    <row r="31" spans="4:18" ht="15.75" thickBot="1" x14ac:dyDescent="0.3">
      <c r="E31" s="60" t="s">
        <v>3</v>
      </c>
      <c r="F31" s="60" t="s">
        <v>29</v>
      </c>
      <c r="G31" s="60" t="s">
        <v>25</v>
      </c>
      <c r="H31" s="61" t="s">
        <v>33</v>
      </c>
      <c r="I31" s="61" t="s">
        <v>34</v>
      </c>
      <c r="J31" s="61" t="s">
        <v>35</v>
      </c>
      <c r="N31" s="1"/>
      <c r="R31" s="1"/>
    </row>
    <row r="32" spans="4:18" x14ac:dyDescent="0.25">
      <c r="E32" s="8">
        <v>2022</v>
      </c>
      <c r="F32" s="30">
        <f>I157+I183+K209+J235+J260</f>
        <v>-2475</v>
      </c>
      <c r="G32" s="30">
        <f>I76</f>
        <v>7500</v>
      </c>
      <c r="H32" s="30">
        <f>G32+F32</f>
        <v>5025</v>
      </c>
      <c r="I32" s="30">
        <f>H32*10/100</f>
        <v>502.5</v>
      </c>
      <c r="J32" s="66">
        <f>H32-I32</f>
        <v>4522.5</v>
      </c>
      <c r="N32" s="1"/>
      <c r="R32" s="1"/>
    </row>
    <row r="33" spans="5:18" x14ac:dyDescent="0.25">
      <c r="E33" s="8">
        <v>2023</v>
      </c>
      <c r="F33" s="30">
        <f>I158+I184+K210+J236+J261</f>
        <v>-2642.7397500000006</v>
      </c>
      <c r="G33" s="30">
        <f t="shared" ref="G33:G52" si="8">I77</f>
        <v>8084.4750000000004</v>
      </c>
      <c r="H33" s="30">
        <f t="shared" ref="H33:H52" si="9">G33+F33</f>
        <v>5441.7352499999997</v>
      </c>
      <c r="I33" s="30">
        <f t="shared" ref="I33:I52" si="10">H33*10/100</f>
        <v>544.17352499999993</v>
      </c>
      <c r="J33" s="67">
        <f t="shared" ref="J33:J52" si="11">H33-I33</f>
        <v>4897.5617249999996</v>
      </c>
      <c r="N33" s="1"/>
      <c r="R33" s="1"/>
    </row>
    <row r="34" spans="5:18" x14ac:dyDescent="0.25">
      <c r="E34" s="8">
        <v>2024</v>
      </c>
      <c r="F34" s="30">
        <f>I159+I185+K211+J237+J262</f>
        <v>-2822.6450912625</v>
      </c>
      <c r="G34" s="30">
        <f t="shared" si="8"/>
        <v>8716.1671012499992</v>
      </c>
      <c r="H34" s="30">
        <f t="shared" si="9"/>
        <v>5893.5220099874987</v>
      </c>
      <c r="I34" s="30">
        <f t="shared" si="10"/>
        <v>589.35220099874994</v>
      </c>
      <c r="J34" s="67">
        <f t="shared" si="11"/>
        <v>5304.1698089887486</v>
      </c>
      <c r="N34" s="1"/>
      <c r="R34" s="1"/>
    </row>
    <row r="35" spans="5:18" x14ac:dyDescent="0.25">
      <c r="E35" s="8">
        <v>2025</v>
      </c>
      <c r="F35" s="30">
        <f>I160+I186+K212+J238+J263</f>
        <v>-3015.6580064627492</v>
      </c>
      <c r="G35" s="30">
        <f t="shared" si="8"/>
        <v>9399.0262212511861</v>
      </c>
      <c r="H35" s="30">
        <f t="shared" si="9"/>
        <v>6383.3682147884374</v>
      </c>
      <c r="I35" s="30">
        <f t="shared" si="10"/>
        <v>638.33682147884383</v>
      </c>
      <c r="J35" s="67">
        <f t="shared" si="11"/>
        <v>5745.0313933095931</v>
      </c>
      <c r="N35" s="1"/>
      <c r="R35" s="1"/>
    </row>
    <row r="36" spans="5:18" x14ac:dyDescent="0.25">
      <c r="E36" s="8">
        <v>2026</v>
      </c>
      <c r="F36" s="30">
        <f>I161+I187+K213+J239+J264</f>
        <v>-3222.7977203931796</v>
      </c>
      <c r="G36" s="30">
        <f t="shared" si="8"/>
        <v>10137.343311396095</v>
      </c>
      <c r="H36" s="30">
        <f t="shared" si="9"/>
        <v>6914.545591002915</v>
      </c>
      <c r="I36" s="30">
        <f t="shared" si="10"/>
        <v>691.45455910029148</v>
      </c>
      <c r="J36" s="67">
        <f t="shared" si="11"/>
        <v>6223.0910319026234</v>
      </c>
      <c r="N36" s="1"/>
      <c r="R36" s="1"/>
    </row>
    <row r="37" spans="5:18" x14ac:dyDescent="0.25">
      <c r="E37" s="8">
        <v>2027</v>
      </c>
      <c r="F37" s="30">
        <f>I162+I188+K214+J240+J265+I150</f>
        <v>-4091.5377353338158</v>
      </c>
      <c r="G37" s="30">
        <f t="shared" si="8"/>
        <v>10935.780603586623</v>
      </c>
      <c r="H37" s="30">
        <f t="shared" si="9"/>
        <v>6844.242868252808</v>
      </c>
      <c r="I37" s="30">
        <f t="shared" si="10"/>
        <v>684.42428682528089</v>
      </c>
      <c r="J37" s="67">
        <f t="shared" si="11"/>
        <v>6159.8185814275275</v>
      </c>
      <c r="N37" s="1"/>
      <c r="R37" s="1"/>
    </row>
    <row r="38" spans="5:18" x14ac:dyDescent="0.25">
      <c r="E38" s="8">
        <v>2028</v>
      </c>
      <c r="F38" s="30">
        <f>I163+I189+K215+J241+J266</f>
        <v>-3683.9610421847801</v>
      </c>
      <c r="G38" s="30">
        <f t="shared" si="8"/>
        <v>11799.404598201332</v>
      </c>
      <c r="H38" s="30">
        <f t="shared" si="9"/>
        <v>8115.4435560165521</v>
      </c>
      <c r="I38" s="30">
        <f t="shared" si="10"/>
        <v>811.5443556016553</v>
      </c>
      <c r="J38" s="67">
        <f t="shared" si="11"/>
        <v>7303.8992004148968</v>
      </c>
      <c r="N38" s="1"/>
      <c r="R38" s="1"/>
    </row>
    <row r="39" spans="5:18" x14ac:dyDescent="0.25">
      <c r="E39" s="8">
        <v>2029</v>
      </c>
      <c r="F39" s="30">
        <f>I164+I190+K216+J242+J267</f>
        <v>-3940.4720100630398</v>
      </c>
      <c r="G39" s="30">
        <f t="shared" si="8"/>
        <v>12733.722046059116</v>
      </c>
      <c r="H39" s="30">
        <f t="shared" si="9"/>
        <v>8793.2500359960759</v>
      </c>
      <c r="I39" s="30">
        <f t="shared" si="10"/>
        <v>879.32500359960761</v>
      </c>
      <c r="J39" s="67">
        <f t="shared" si="11"/>
        <v>7913.9250323964679</v>
      </c>
      <c r="N39" s="1"/>
      <c r="R39" s="1"/>
    </row>
    <row r="40" spans="5:18" x14ac:dyDescent="0.25">
      <c r="E40" s="8">
        <v>2030</v>
      </c>
      <c r="F40" s="30">
        <f>I165+I191+K217+J243+J268</f>
        <v>-4216.1009315368183</v>
      </c>
      <c r="G40" s="30">
        <f t="shared" si="8"/>
        <v>13744.719200603155</v>
      </c>
      <c r="H40" s="30">
        <f t="shared" si="9"/>
        <v>9528.6182690663372</v>
      </c>
      <c r="I40" s="30">
        <f t="shared" si="10"/>
        <v>952.86182690663384</v>
      </c>
      <c r="J40" s="67">
        <f t="shared" si="11"/>
        <v>8575.7564421597035</v>
      </c>
      <c r="N40" s="1"/>
      <c r="R40" s="1"/>
    </row>
    <row r="41" spans="5:18" x14ac:dyDescent="0.25">
      <c r="E41" s="8">
        <v>2031</v>
      </c>
      <c r="F41" s="30">
        <f>I166+I192+K218+J244+J269</f>
        <v>-4512.3653692691178</v>
      </c>
      <c r="G41" s="30">
        <f t="shared" si="8"/>
        <v>14838.904642325972</v>
      </c>
      <c r="H41" s="30">
        <f t="shared" si="9"/>
        <v>10326.539273056853</v>
      </c>
      <c r="I41" s="30">
        <f t="shared" si="10"/>
        <v>1032.6539273056853</v>
      </c>
      <c r="J41" s="67">
        <f t="shared" si="11"/>
        <v>9293.8853457511668</v>
      </c>
      <c r="N41" s="1"/>
      <c r="R41" s="1"/>
    </row>
    <row r="42" spans="5:18" x14ac:dyDescent="0.25">
      <c r="E42" s="8">
        <v>2032</v>
      </c>
      <c r="F42" s="30">
        <f>I167+I193+K219+J245+J270</f>
        <v>-4830.9099252933584</v>
      </c>
      <c r="G42" s="30">
        <f t="shared" si="8"/>
        <v>16023.356005684102</v>
      </c>
      <c r="H42" s="30">
        <f t="shared" si="9"/>
        <v>11192.446080390742</v>
      </c>
      <c r="I42" s="30">
        <f t="shared" si="10"/>
        <v>1119.2446080390741</v>
      </c>
      <c r="J42" s="67">
        <f t="shared" si="11"/>
        <v>10073.201472351668</v>
      </c>
      <c r="N42" s="1"/>
      <c r="R42" s="1"/>
    </row>
    <row r="43" spans="5:18" x14ac:dyDescent="0.25">
      <c r="E43" s="8">
        <v>2033</v>
      </c>
      <c r="F43" s="30">
        <f>I168+I194+K220+J246+J271</f>
        <v>-5121.1543370127056</v>
      </c>
      <c r="G43" s="30">
        <f t="shared" si="8"/>
        <v>17305.770969639674</v>
      </c>
      <c r="H43" s="30">
        <f t="shared" si="9"/>
        <v>12184.616632626969</v>
      </c>
      <c r="I43" s="30">
        <f t="shared" si="10"/>
        <v>1218.4616632626969</v>
      </c>
      <c r="J43" s="67">
        <f t="shared" si="11"/>
        <v>10966.154969364272</v>
      </c>
      <c r="N43" s="1"/>
      <c r="R43" s="1"/>
    </row>
    <row r="44" spans="5:18" x14ac:dyDescent="0.25">
      <c r="E44" s="8">
        <v>2034</v>
      </c>
      <c r="F44" s="30">
        <f>I169+I195+K221+J247+J272</f>
        <v>-5426.2944323136689</v>
      </c>
      <c r="G44" s="30">
        <f t="shared" si="8"/>
        <v>18694.5229067685</v>
      </c>
      <c r="H44" s="30">
        <f t="shared" si="9"/>
        <v>13268.228474454831</v>
      </c>
      <c r="I44" s="30">
        <f t="shared" si="10"/>
        <v>1326.8228474454831</v>
      </c>
      <c r="J44" s="67">
        <f t="shared" si="11"/>
        <v>11941.405627009348</v>
      </c>
      <c r="N44" s="1"/>
      <c r="R44" s="1"/>
    </row>
    <row r="45" spans="5:18" x14ac:dyDescent="0.25">
      <c r="E45" s="8">
        <v>2035</v>
      </c>
      <c r="F45" s="30">
        <f>I170+I196+K222+J248+J273</f>
        <v>-5735.2827911703926</v>
      </c>
      <c r="G45" s="30">
        <f t="shared" si="8"/>
        <v>20198.721622866724</v>
      </c>
      <c r="H45" s="30">
        <f t="shared" si="9"/>
        <v>14463.43883169633</v>
      </c>
      <c r="I45" s="30">
        <f t="shared" si="10"/>
        <v>1446.343883169633</v>
      </c>
      <c r="J45" s="67">
        <f t="shared" si="11"/>
        <v>13017.094948526697</v>
      </c>
      <c r="N45" s="1"/>
      <c r="R45" s="1"/>
    </row>
    <row r="46" spans="5:18" x14ac:dyDescent="0.25">
      <c r="E46" s="8">
        <v>2036</v>
      </c>
      <c r="F46" s="30">
        <f>I171+I197+K223+J249+J274</f>
        <v>-6048.3118267606715</v>
      </c>
      <c r="G46" s="30">
        <f t="shared" si="8"/>
        <v>21828.279659473301</v>
      </c>
      <c r="H46" s="30">
        <f t="shared" si="9"/>
        <v>15779.967832712629</v>
      </c>
      <c r="I46" s="30">
        <f t="shared" si="10"/>
        <v>1577.9967832712628</v>
      </c>
      <c r="J46" s="67">
        <f t="shared" si="11"/>
        <v>14201.971049441367</v>
      </c>
      <c r="N46" s="1"/>
      <c r="R46" s="1"/>
    </row>
    <row r="47" spans="5:18" x14ac:dyDescent="0.25">
      <c r="E47" s="8">
        <v>2037</v>
      </c>
      <c r="F47" s="30">
        <f>I172+I198+K224+J250+J275</f>
        <v>-6365.5835729211558</v>
      </c>
      <c r="G47" s="30">
        <f t="shared" si="8"/>
        <v>23593.984676035441</v>
      </c>
      <c r="H47" s="30">
        <f t="shared" si="9"/>
        <v>17228.401103114287</v>
      </c>
      <c r="I47" s="30">
        <f t="shared" si="10"/>
        <v>1722.8401103114288</v>
      </c>
      <c r="J47" s="67">
        <f t="shared" si="11"/>
        <v>15505.560992802859</v>
      </c>
      <c r="N47" s="1"/>
      <c r="R47" s="1"/>
    </row>
    <row r="48" spans="5:18" x14ac:dyDescent="0.25">
      <c r="E48" s="8">
        <v>2038</v>
      </c>
      <c r="F48" s="30">
        <f>I173+I199+K225+J251+J276</f>
        <v>-6687.3101651804009</v>
      </c>
      <c r="G48" s="30">
        <f t="shared" si="8"/>
        <v>25507.578476941708</v>
      </c>
      <c r="H48" s="30">
        <f t="shared" si="9"/>
        <v>18820.268311761305</v>
      </c>
      <c r="I48" s="30">
        <f t="shared" si="10"/>
        <v>1882.0268311761306</v>
      </c>
      <c r="J48" s="67">
        <f t="shared" si="11"/>
        <v>16938.241480585173</v>
      </c>
      <c r="N48" s="1"/>
      <c r="R48" s="1"/>
    </row>
    <row r="49" spans="4:18" x14ac:dyDescent="0.25">
      <c r="E49" s="8">
        <v>2039</v>
      </c>
      <c r="F49" s="30">
        <f>I174+I200+K226+J252+J277</f>
        <v>-7013.7143458433156</v>
      </c>
      <c r="G49" s="30">
        <f t="shared" si="8"/>
        <v>27581.843301731114</v>
      </c>
      <c r="H49" s="30">
        <f t="shared" si="9"/>
        <v>20568.128955887798</v>
      </c>
      <c r="I49" s="30">
        <f t="shared" si="10"/>
        <v>2056.8128955887801</v>
      </c>
      <c r="J49" s="67">
        <f t="shared" si="11"/>
        <v>18511.316060299017</v>
      </c>
      <c r="N49" s="1"/>
      <c r="R49" s="1"/>
    </row>
    <row r="50" spans="4:18" x14ac:dyDescent="0.25">
      <c r="E50" s="8">
        <v>2040</v>
      </c>
      <c r="F50" s="30">
        <f>I175+I201+K227+J253+J278</f>
        <v>-7345.0299943300797</v>
      </c>
      <c r="G50" s="30">
        <f t="shared" si="8"/>
        <v>29830.696054891741</v>
      </c>
      <c r="H50" s="30">
        <f t="shared" si="9"/>
        <v>22485.666060561663</v>
      </c>
      <c r="I50" s="30">
        <f t="shared" si="10"/>
        <v>2248.5666060561662</v>
      </c>
      <c r="J50" s="67">
        <f t="shared" si="11"/>
        <v>20237.099454505496</v>
      </c>
      <c r="N50" s="1"/>
      <c r="R50" s="1"/>
    </row>
    <row r="51" spans="4:18" x14ac:dyDescent="0.25">
      <c r="E51" s="8">
        <v>2041</v>
      </c>
      <c r="F51" s="30">
        <f>I176+I202+K228+J254+J279+I151</f>
        <v>-8477.673131253614</v>
      </c>
      <c r="G51" s="30">
        <f t="shared" si="8"/>
        <v>32269.291215266778</v>
      </c>
      <c r="H51" s="30">
        <f t="shared" si="9"/>
        <v>23791.618084013164</v>
      </c>
      <c r="I51" s="30">
        <f t="shared" si="10"/>
        <v>2379.1618084013166</v>
      </c>
      <c r="J51" s="67">
        <f t="shared" si="11"/>
        <v>21412.456275611847</v>
      </c>
      <c r="N51" s="1"/>
      <c r="R51" s="1"/>
    </row>
    <row r="52" spans="4:18" ht="15.75" thickBot="1" x14ac:dyDescent="0.3">
      <c r="E52" s="11">
        <v>2042</v>
      </c>
      <c r="F52" s="28">
        <f>I177+I203+K229+J255+J280</f>
        <v>-8023.3902670095431</v>
      </c>
      <c r="G52" s="28">
        <f t="shared" si="8"/>
        <v>34914.13323471295</v>
      </c>
      <c r="H52" s="28">
        <f t="shared" si="9"/>
        <v>26890.742967703409</v>
      </c>
      <c r="I52" s="28">
        <f t="shared" si="10"/>
        <v>2689.0742967703409</v>
      </c>
      <c r="J52" s="68">
        <f t="shared" si="11"/>
        <v>24201.668670933068</v>
      </c>
      <c r="N52" s="1"/>
      <c r="R52" s="1"/>
    </row>
    <row r="53" spans="4:18" ht="19.5" thickBot="1" x14ac:dyDescent="0.35">
      <c r="D53" s="81" t="s">
        <v>12</v>
      </c>
      <c r="E53" s="82">
        <v>0.11</v>
      </c>
      <c r="G53" s="81" t="s">
        <v>31</v>
      </c>
      <c r="H53" s="83">
        <f>NPV(E53,J32:J52)</f>
        <v>68438.26278923596</v>
      </c>
      <c r="I53" s="81" t="s">
        <v>37</v>
      </c>
      <c r="J53" s="82">
        <v>5643039.349540161</v>
      </c>
      <c r="M53" s="74">
        <f>NPV(J53,J32:J52)</f>
        <v>8.0142982997859452E-4</v>
      </c>
      <c r="N53" s="1"/>
      <c r="R53" s="1"/>
    </row>
    <row r="54" spans="4:18" x14ac:dyDescent="0.25">
      <c r="E54" s="9"/>
      <c r="F54" s="30"/>
      <c r="G54" s="30"/>
      <c r="H54" s="30"/>
      <c r="I54" s="30"/>
      <c r="J54" s="80"/>
      <c r="N54" s="1"/>
      <c r="R54" s="1"/>
    </row>
    <row r="55" spans="4:18" ht="15.75" thickBot="1" x14ac:dyDescent="0.3">
      <c r="N55" s="1"/>
      <c r="R55" s="1"/>
    </row>
    <row r="56" spans="4:18" ht="24" thickBot="1" x14ac:dyDescent="0.4">
      <c r="E56" s="34" t="s">
        <v>18</v>
      </c>
      <c r="F56" s="35"/>
      <c r="G56" s="35"/>
      <c r="H56" s="35"/>
      <c r="I56" s="36"/>
      <c r="N56" s="1"/>
      <c r="R56" s="1"/>
    </row>
    <row r="57" spans="4:18" ht="15.75" thickBot="1" x14ac:dyDescent="0.3">
      <c r="E57" s="44" t="s">
        <v>1</v>
      </c>
      <c r="F57" s="45"/>
      <c r="G57" s="33"/>
      <c r="H57" s="45" t="s">
        <v>2</v>
      </c>
      <c r="I57" s="46"/>
      <c r="J57" s="2"/>
      <c r="N57" s="1"/>
      <c r="R57" s="1"/>
    </row>
    <row r="58" spans="4:18" x14ac:dyDescent="0.25">
      <c r="E58" s="8" t="s">
        <v>3</v>
      </c>
      <c r="F58" s="9" t="s">
        <v>0</v>
      </c>
      <c r="G58" s="9"/>
      <c r="H58" s="9" t="s">
        <v>3</v>
      </c>
      <c r="I58" s="10" t="s">
        <v>0</v>
      </c>
      <c r="N58" s="1"/>
      <c r="R58" s="1"/>
    </row>
    <row r="59" spans="4:18" ht="15.75" thickBot="1" x14ac:dyDescent="0.3">
      <c r="E59" s="11">
        <v>2022</v>
      </c>
      <c r="F59" s="12">
        <v>-150</v>
      </c>
      <c r="G59" s="12"/>
      <c r="H59" s="12"/>
      <c r="I59" s="13"/>
      <c r="N59" s="1"/>
      <c r="R59" s="1"/>
    </row>
    <row r="60" spans="4:18" ht="15.75" thickBot="1" x14ac:dyDescent="0.3">
      <c r="N60" s="1"/>
      <c r="R60" s="1"/>
    </row>
    <row r="61" spans="4:18" ht="24" thickBot="1" x14ac:dyDescent="0.4">
      <c r="E61" s="34" t="s">
        <v>19</v>
      </c>
      <c r="F61" s="35"/>
      <c r="G61" s="35"/>
      <c r="H61" s="35"/>
      <c r="I61" s="36"/>
      <c r="N61" s="1"/>
      <c r="R61" s="1"/>
    </row>
    <row r="62" spans="4:18" ht="15.75" thickBot="1" x14ac:dyDescent="0.3">
      <c r="E62" s="44" t="s">
        <v>1</v>
      </c>
      <c r="F62" s="45"/>
      <c r="G62" s="33"/>
      <c r="H62" s="45" t="s">
        <v>2</v>
      </c>
      <c r="I62" s="46"/>
      <c r="N62" s="1"/>
      <c r="R62" s="1"/>
    </row>
    <row r="63" spans="4:18" x14ac:dyDescent="0.25">
      <c r="E63" s="8" t="s">
        <v>3</v>
      </c>
      <c r="F63" s="9" t="s">
        <v>0</v>
      </c>
      <c r="G63" s="9"/>
      <c r="H63" s="9" t="s">
        <v>3</v>
      </c>
      <c r="I63" s="10" t="s">
        <v>0</v>
      </c>
      <c r="N63" s="1"/>
      <c r="R63" s="1"/>
    </row>
    <row r="64" spans="4:18" x14ac:dyDescent="0.25">
      <c r="E64" s="8">
        <v>2022</v>
      </c>
      <c r="F64" s="9">
        <v>-1000</v>
      </c>
      <c r="G64" s="9"/>
      <c r="H64" s="9"/>
      <c r="I64" s="10"/>
      <c r="N64" s="1"/>
      <c r="R64" s="1"/>
    </row>
    <row r="65" spans="2:18" x14ac:dyDescent="0.25">
      <c r="E65" s="8">
        <v>2032</v>
      </c>
      <c r="F65" s="9">
        <v>200</v>
      </c>
      <c r="G65" s="9"/>
      <c r="H65" s="9"/>
      <c r="I65" s="10"/>
      <c r="N65" s="1"/>
      <c r="R65" s="1"/>
    </row>
    <row r="66" spans="2:18" x14ac:dyDescent="0.25">
      <c r="E66" s="8">
        <v>2032</v>
      </c>
      <c r="F66" s="9">
        <v>-1000</v>
      </c>
      <c r="G66" s="9"/>
      <c r="H66" s="9"/>
      <c r="I66" s="10"/>
      <c r="N66" s="1"/>
      <c r="R66" s="1"/>
    </row>
    <row r="67" spans="2:18" ht="15.75" thickBot="1" x14ac:dyDescent="0.3">
      <c r="E67" s="78">
        <v>2042</v>
      </c>
      <c r="F67" s="79">
        <v>200</v>
      </c>
      <c r="G67" s="12"/>
      <c r="H67" s="12"/>
      <c r="I67" s="13"/>
      <c r="N67" s="1"/>
      <c r="R67" s="1"/>
    </row>
    <row r="68" spans="2:18" x14ac:dyDescent="0.25">
      <c r="E68" s="9"/>
      <c r="F68" s="9"/>
      <c r="G68" s="9"/>
      <c r="H68" s="9"/>
      <c r="I68" s="9"/>
      <c r="N68" s="1"/>
      <c r="R68" s="1"/>
    </row>
    <row r="69" spans="2:18" x14ac:dyDescent="0.25">
      <c r="E69" s="9"/>
      <c r="F69" s="9"/>
      <c r="G69" s="9"/>
      <c r="H69" s="9"/>
      <c r="I69" s="9"/>
      <c r="N69" s="1"/>
      <c r="R69" s="1"/>
    </row>
    <row r="70" spans="2:18" x14ac:dyDescent="0.25">
      <c r="E70" s="9"/>
      <c r="F70" s="9"/>
      <c r="G70" s="9"/>
      <c r="H70" s="9"/>
      <c r="I70" s="9"/>
      <c r="N70" s="1"/>
      <c r="R70" s="1"/>
    </row>
    <row r="71" spans="2:18" ht="15.75" thickBot="1" x14ac:dyDescent="0.3">
      <c r="N71" s="1"/>
      <c r="R71" s="1"/>
    </row>
    <row r="72" spans="2:18" ht="24" thickBot="1" x14ac:dyDescent="0.4">
      <c r="E72" s="42" t="s">
        <v>20</v>
      </c>
      <c r="F72" s="43"/>
      <c r="G72" s="43"/>
      <c r="H72" s="43"/>
      <c r="I72" s="43"/>
      <c r="J72" s="43"/>
      <c r="K72" s="43"/>
      <c r="L72" s="50"/>
      <c r="N72" s="1"/>
      <c r="R72" s="1"/>
    </row>
    <row r="73" spans="2:18" ht="19.5" thickBot="1" x14ac:dyDescent="0.35">
      <c r="E73" s="51" t="s">
        <v>2</v>
      </c>
      <c r="F73" s="52"/>
      <c r="G73" s="52"/>
      <c r="H73" s="52"/>
      <c r="I73" s="52"/>
      <c r="J73" s="52"/>
      <c r="K73" s="52"/>
      <c r="L73" s="53"/>
    </row>
    <row r="74" spans="2:18" ht="15.75" thickBot="1" x14ac:dyDescent="0.3">
      <c r="E74" s="18"/>
      <c r="F74" s="19"/>
      <c r="G74" s="19"/>
      <c r="H74" s="19"/>
      <c r="I74" s="19"/>
      <c r="J74" s="44" t="s">
        <v>4</v>
      </c>
      <c r="K74" s="45"/>
      <c r="L74" s="46"/>
    </row>
    <row r="75" spans="2:18" ht="15.75" thickBot="1" x14ac:dyDescent="0.3">
      <c r="E75" s="15" t="s">
        <v>3</v>
      </c>
      <c r="F75" s="16" t="s">
        <v>5</v>
      </c>
      <c r="G75" s="16" t="s">
        <v>6</v>
      </c>
      <c r="H75" s="16" t="s">
        <v>15</v>
      </c>
      <c r="I75" s="16" t="s">
        <v>14</v>
      </c>
      <c r="J75" s="16" t="s">
        <v>5</v>
      </c>
      <c r="K75" s="16" t="s">
        <v>6</v>
      </c>
      <c r="L75" s="17" t="s">
        <v>8</v>
      </c>
    </row>
    <row r="76" spans="2:18" x14ac:dyDescent="0.25">
      <c r="E76" s="8">
        <v>2022</v>
      </c>
      <c r="F76" s="20">
        <v>45</v>
      </c>
      <c r="G76" s="20">
        <v>30</v>
      </c>
      <c r="H76" s="9">
        <v>100</v>
      </c>
      <c r="I76" s="21">
        <f t="shared" ref="I76:I86" si="12">(F76*H76)+(G76*H76)</f>
        <v>7500</v>
      </c>
      <c r="J76" s="20">
        <v>36</v>
      </c>
      <c r="K76" s="20">
        <v>48</v>
      </c>
      <c r="L76" s="22">
        <f t="shared" ref="L76:L86" si="13">(F76*J76)+(G76*K76)</f>
        <v>3060</v>
      </c>
      <c r="Q76" s="1"/>
    </row>
    <row r="77" spans="2:18" x14ac:dyDescent="0.25">
      <c r="E77" s="8">
        <v>2023</v>
      </c>
      <c r="F77" s="20">
        <f>F76*105/100</f>
        <v>47.25</v>
      </c>
      <c r="G77" s="20">
        <f>G76*108/100</f>
        <v>32.4</v>
      </c>
      <c r="H77" s="20">
        <f>H76*101.5/100</f>
        <v>101.5</v>
      </c>
      <c r="I77" s="21">
        <f t="shared" si="12"/>
        <v>8084.4750000000004</v>
      </c>
      <c r="J77" s="20">
        <f>J76*101.5/100</f>
        <v>36.54</v>
      </c>
      <c r="K77" s="20">
        <f>K76*101.5/100</f>
        <v>48.72</v>
      </c>
      <c r="L77" s="22">
        <f t="shared" si="13"/>
        <v>3305.0429999999997</v>
      </c>
    </row>
    <row r="78" spans="2:18" x14ac:dyDescent="0.25">
      <c r="E78" s="8">
        <v>2024</v>
      </c>
      <c r="F78" s="20">
        <f>F77*105/100</f>
        <v>49.612499999999997</v>
      </c>
      <c r="G78" s="20">
        <f t="shared" ref="G78:G87" si="14">G77*108/100</f>
        <v>34.991999999999997</v>
      </c>
      <c r="H78" s="20">
        <f t="shared" ref="H78:H87" si="15">H77*101.5/100</f>
        <v>103.02249999999999</v>
      </c>
      <c r="I78" s="21">
        <f t="shared" si="12"/>
        <v>8716.1671012499992</v>
      </c>
      <c r="J78" s="20">
        <f t="shared" ref="J78:K87" si="16">J77*101.5/100</f>
        <v>37.088099999999997</v>
      </c>
      <c r="K78" s="20">
        <f t="shared" si="16"/>
        <v>49.450800000000001</v>
      </c>
      <c r="L78" s="22">
        <f t="shared" si="13"/>
        <v>3570.4157548499998</v>
      </c>
    </row>
    <row r="79" spans="2:18" x14ac:dyDescent="0.25">
      <c r="B79" s="1"/>
      <c r="E79" s="8">
        <v>2025</v>
      </c>
      <c r="F79" s="20">
        <f t="shared" ref="F79:F87" si="17">F78*105/100</f>
        <v>52.093125000000001</v>
      </c>
      <c r="G79" s="20">
        <f t="shared" si="14"/>
        <v>37.791359999999997</v>
      </c>
      <c r="H79" s="20">
        <f t="shared" si="15"/>
        <v>104.56783749999998</v>
      </c>
      <c r="I79" s="21">
        <f t="shared" si="12"/>
        <v>9399.0262212511861</v>
      </c>
      <c r="J79" s="20">
        <f t="shared" si="16"/>
        <v>37.6444215</v>
      </c>
      <c r="K79" s="20">
        <f t="shared" si="16"/>
        <v>50.192561999999995</v>
      </c>
      <c r="L79" s="22">
        <f t="shared" si="13"/>
        <v>3857.8607346165072</v>
      </c>
    </row>
    <row r="80" spans="2:18" x14ac:dyDescent="0.25">
      <c r="B80" s="1"/>
      <c r="E80" s="8">
        <v>2026</v>
      </c>
      <c r="F80" s="20">
        <f t="shared" si="17"/>
        <v>54.697781249999998</v>
      </c>
      <c r="G80" s="20">
        <f t="shared" si="14"/>
        <v>40.8146688</v>
      </c>
      <c r="H80" s="20">
        <f t="shared" si="15"/>
        <v>106.13635506249999</v>
      </c>
      <c r="I80" s="21">
        <f t="shared" si="12"/>
        <v>10137.343311396095</v>
      </c>
      <c r="J80" s="20">
        <f t="shared" si="16"/>
        <v>38.209087822500003</v>
      </c>
      <c r="K80" s="20">
        <f t="shared" si="16"/>
        <v>50.945450429999994</v>
      </c>
      <c r="L80" s="22">
        <f t="shared" si="13"/>
        <v>4169.2740136444118</v>
      </c>
    </row>
    <row r="81" spans="2:12" x14ac:dyDescent="0.25">
      <c r="B81" s="1"/>
      <c r="E81" s="8">
        <v>2027</v>
      </c>
      <c r="F81" s="20">
        <f t="shared" si="17"/>
        <v>57.432670312499994</v>
      </c>
      <c r="G81" s="20">
        <f t="shared" si="14"/>
        <v>44.079842304000003</v>
      </c>
      <c r="H81" s="20">
        <f t="shared" si="15"/>
        <v>107.72840038843749</v>
      </c>
      <c r="I81" s="21">
        <f t="shared" si="12"/>
        <v>10935.780603586623</v>
      </c>
      <c r="J81" s="20">
        <f t="shared" si="16"/>
        <v>38.782224139837503</v>
      </c>
      <c r="K81" s="20">
        <f t="shared" si="16"/>
        <v>51.709632186449987</v>
      </c>
      <c r="L81" s="22">
        <f t="shared" si="13"/>
        <v>4506.7191253853243</v>
      </c>
    </row>
    <row r="82" spans="2:12" x14ac:dyDescent="0.25">
      <c r="B82" s="1"/>
      <c r="E82" s="8">
        <v>2028</v>
      </c>
      <c r="F82" s="20">
        <f t="shared" si="17"/>
        <v>60.304303828124993</v>
      </c>
      <c r="G82" s="20">
        <f t="shared" si="14"/>
        <v>47.606229688319999</v>
      </c>
      <c r="H82" s="20">
        <f t="shared" si="15"/>
        <v>109.34432639426406</v>
      </c>
      <c r="I82" s="21">
        <f t="shared" si="12"/>
        <v>11799.404598201332</v>
      </c>
      <c r="J82" s="20">
        <f t="shared" si="16"/>
        <v>39.363957501935062</v>
      </c>
      <c r="K82" s="20">
        <f t="shared" si="16"/>
        <v>52.485276669246744</v>
      </c>
      <c r="L82" s="22">
        <f t="shared" si="13"/>
        <v>4872.4421894452753</v>
      </c>
    </row>
    <row r="83" spans="2:12" x14ac:dyDescent="0.25">
      <c r="B83" s="1"/>
      <c r="E83" s="8">
        <v>2029</v>
      </c>
      <c r="F83" s="20">
        <f t="shared" si="17"/>
        <v>63.319519019531242</v>
      </c>
      <c r="G83" s="20">
        <f t="shared" si="14"/>
        <v>51.414728063385603</v>
      </c>
      <c r="H83" s="20">
        <f t="shared" si="15"/>
        <v>110.98449129017801</v>
      </c>
      <c r="I83" s="21">
        <f t="shared" si="12"/>
        <v>12733.722046059116</v>
      </c>
      <c r="J83" s="20">
        <f t="shared" si="16"/>
        <v>39.954416864464086</v>
      </c>
      <c r="K83" s="20">
        <f t="shared" si="16"/>
        <v>53.272555819285444</v>
      </c>
      <c r="L83" s="22">
        <f t="shared" si="13"/>
        <v>5268.888429253805</v>
      </c>
    </row>
    <row r="84" spans="2:12" x14ac:dyDescent="0.25">
      <c r="B84" s="1"/>
      <c r="E84" s="8">
        <v>2030</v>
      </c>
      <c r="F84" s="20">
        <f t="shared" si="17"/>
        <v>66.485494970507801</v>
      </c>
      <c r="G84" s="20">
        <f t="shared" si="14"/>
        <v>55.527906308456451</v>
      </c>
      <c r="H84" s="20">
        <f t="shared" si="15"/>
        <v>112.64925865953067</v>
      </c>
      <c r="I84" s="21">
        <f t="shared" si="12"/>
        <v>13744.719200603155</v>
      </c>
      <c r="J84" s="20">
        <f t="shared" si="16"/>
        <v>40.553733117431051</v>
      </c>
      <c r="K84" s="20">
        <f t="shared" si="16"/>
        <v>54.07164415657472</v>
      </c>
      <c r="L84" s="22">
        <f t="shared" si="13"/>
        <v>5698.7202098847556</v>
      </c>
    </row>
    <row r="85" spans="2:12" x14ac:dyDescent="0.25">
      <c r="B85" s="1"/>
      <c r="E85" s="8">
        <v>2031</v>
      </c>
      <c r="F85" s="20">
        <f t="shared" si="17"/>
        <v>69.809769719033198</v>
      </c>
      <c r="G85" s="20">
        <f t="shared" si="14"/>
        <v>59.970138813132969</v>
      </c>
      <c r="H85" s="20">
        <f t="shared" si="15"/>
        <v>114.33899753942363</v>
      </c>
      <c r="I85" s="21">
        <f t="shared" si="12"/>
        <v>14838.904642325972</v>
      </c>
      <c r="J85" s="20">
        <f t="shared" si="16"/>
        <v>41.162039114192524</v>
      </c>
      <c r="K85" s="20">
        <f t="shared" si="16"/>
        <v>54.882718818923337</v>
      </c>
      <c r="L85" s="22">
        <f t="shared" si="13"/>
        <v>6164.8367377405948</v>
      </c>
    </row>
    <row r="86" spans="2:12" x14ac:dyDescent="0.25">
      <c r="B86" s="1"/>
      <c r="E86" s="8">
        <v>2032</v>
      </c>
      <c r="F86" s="20">
        <f t="shared" si="17"/>
        <v>73.300258204984857</v>
      </c>
      <c r="G86" s="20">
        <f t="shared" si="14"/>
        <v>64.767749918183611</v>
      </c>
      <c r="H86" s="20">
        <f t="shared" si="15"/>
        <v>116.05408250251499</v>
      </c>
      <c r="I86" s="21">
        <f t="shared" si="12"/>
        <v>16023.356005684102</v>
      </c>
      <c r="J86" s="20">
        <f t="shared" si="16"/>
        <v>41.779469700905409</v>
      </c>
      <c r="K86" s="20">
        <f t="shared" si="16"/>
        <v>55.705959601207184</v>
      </c>
      <c r="L86" s="22">
        <f t="shared" si="13"/>
        <v>6670.3955771471337</v>
      </c>
    </row>
    <row r="87" spans="2:12" x14ac:dyDescent="0.25">
      <c r="B87" s="1"/>
      <c r="E87" s="8">
        <v>2033</v>
      </c>
      <c r="F87" s="20">
        <f t="shared" si="17"/>
        <v>76.965271115234103</v>
      </c>
      <c r="G87" s="20">
        <f t="shared" si="14"/>
        <v>69.949169911638307</v>
      </c>
      <c r="H87" s="20">
        <f t="shared" si="15"/>
        <v>117.7948937400527</v>
      </c>
      <c r="I87" s="21">
        <f t="shared" ref="I87:I96" si="18">(F87*H87)+(G87*H87)</f>
        <v>17305.770969639674</v>
      </c>
      <c r="J87" s="20">
        <f t="shared" si="16"/>
        <v>42.406161746418995</v>
      </c>
      <c r="K87" s="20">
        <f t="shared" si="16"/>
        <v>56.541548995225291</v>
      </c>
      <c r="L87" s="22">
        <f t="shared" ref="L87:L96" si="19">(F87*J87)+(G87*K87)</f>
        <v>7218.8361535038439</v>
      </c>
    </row>
    <row r="88" spans="2:12" x14ac:dyDescent="0.25">
      <c r="B88" s="1"/>
      <c r="E88" s="8">
        <v>2034</v>
      </c>
      <c r="F88" s="20">
        <f>F87*105/100</f>
        <v>80.813534670995807</v>
      </c>
      <c r="G88" s="20">
        <f>G87*108/100</f>
        <v>75.545103504569369</v>
      </c>
      <c r="H88" s="20">
        <f>H87*101.5/100</f>
        <v>119.5618171461535</v>
      </c>
      <c r="I88" s="21">
        <f t="shared" si="18"/>
        <v>18694.5229067685</v>
      </c>
      <c r="J88" s="20">
        <f>J87*101.5/100</f>
        <v>43.042254172615273</v>
      </c>
      <c r="K88" s="20">
        <f>K87*101.5/100</f>
        <v>57.389672230153671</v>
      </c>
      <c r="L88" s="22">
        <f t="shared" si="19"/>
        <v>7813.9054286167284</v>
      </c>
    </row>
    <row r="89" spans="2:12" x14ac:dyDescent="0.25">
      <c r="B89" s="1"/>
      <c r="E89" s="8">
        <v>2035</v>
      </c>
      <c r="F89" s="20">
        <f>F88*105/100</f>
        <v>84.854211404545609</v>
      </c>
      <c r="G89" s="20">
        <f t="shared" ref="G89:G96" si="20">G88*108/100</f>
        <v>81.588711784934915</v>
      </c>
      <c r="H89" s="20">
        <f t="shared" ref="H89:H96" si="21">H88*101.5/100</f>
        <v>121.35524440334581</v>
      </c>
      <c r="I89" s="21">
        <f t="shared" si="18"/>
        <v>20198.721622866724</v>
      </c>
      <c r="J89" s="20">
        <f t="shared" ref="J89:K89" si="22">J88*101.5/100</f>
        <v>43.687887985204505</v>
      </c>
      <c r="K89" s="20">
        <f t="shared" si="22"/>
        <v>58.250517313605975</v>
      </c>
      <c r="L89" s="22">
        <f t="shared" si="19"/>
        <v>8459.6859513378113</v>
      </c>
    </row>
    <row r="90" spans="2:12" x14ac:dyDescent="0.25">
      <c r="B90" s="1"/>
      <c r="E90" s="8">
        <v>2036</v>
      </c>
      <c r="F90" s="20">
        <f t="shared" ref="F90:F96" si="23">F89*105/100</f>
        <v>89.096921974772883</v>
      </c>
      <c r="G90" s="20">
        <f t="shared" si="20"/>
        <v>88.115808727729714</v>
      </c>
      <c r="H90" s="20">
        <f t="shared" si="21"/>
        <v>123.17557306939599</v>
      </c>
      <c r="I90" s="21">
        <f t="shared" si="18"/>
        <v>21828.279659473301</v>
      </c>
      <c r="J90" s="20">
        <f t="shared" ref="J90:K90" si="24">J89*101.5/100</f>
        <v>44.343206304982566</v>
      </c>
      <c r="K90" s="20">
        <f t="shared" si="24"/>
        <v>59.124275073310066</v>
      </c>
      <c r="L90" s="22">
        <f t="shared" si="19"/>
        <v>9160.6265057917553</v>
      </c>
    </row>
    <row r="91" spans="2:12" x14ac:dyDescent="0.25">
      <c r="B91" s="1"/>
      <c r="E91" s="8">
        <v>2037</v>
      </c>
      <c r="F91" s="20">
        <f t="shared" si="23"/>
        <v>93.551768073511525</v>
      </c>
      <c r="G91" s="20">
        <f t="shared" si="20"/>
        <v>95.16507342594808</v>
      </c>
      <c r="H91" s="20">
        <f t="shared" si="21"/>
        <v>125.02320666543693</v>
      </c>
      <c r="I91" s="21">
        <f t="shared" si="18"/>
        <v>23593.984676035441</v>
      </c>
      <c r="J91" s="20">
        <f t="shared" ref="J91:K91" si="25">J90*101.5/100</f>
        <v>45.008354399557305</v>
      </c>
      <c r="K91" s="20">
        <f t="shared" si="25"/>
        <v>60.011139199409719</v>
      </c>
      <c r="L91" s="22">
        <f t="shared" si="19"/>
        <v>9921.5756004444156</v>
      </c>
    </row>
    <row r="92" spans="2:12" x14ac:dyDescent="0.25">
      <c r="B92" s="1"/>
      <c r="E92" s="8">
        <v>2038</v>
      </c>
      <c r="F92" s="20">
        <f t="shared" si="23"/>
        <v>98.229356477187096</v>
      </c>
      <c r="G92" s="20">
        <f t="shared" si="20"/>
        <v>102.77827930002394</v>
      </c>
      <c r="H92" s="20">
        <f t="shared" si="21"/>
        <v>126.89855476541848</v>
      </c>
      <c r="I92" s="21">
        <f t="shared" si="18"/>
        <v>25507.578476941708</v>
      </c>
      <c r="J92" s="20">
        <f t="shared" ref="J92:K92" si="26">J91*101.5/100</f>
        <v>45.683479715550668</v>
      </c>
      <c r="K92" s="20">
        <f t="shared" si="26"/>
        <v>60.911306287400869</v>
      </c>
      <c r="L92" s="22">
        <f t="shared" si="19"/>
        <v>10747.818064232964</v>
      </c>
    </row>
    <row r="93" spans="2:12" x14ac:dyDescent="0.25">
      <c r="B93" s="1"/>
      <c r="E93" s="8">
        <v>2039</v>
      </c>
      <c r="F93" s="20">
        <f t="shared" si="23"/>
        <v>103.14082430104645</v>
      </c>
      <c r="G93" s="20">
        <f t="shared" si="20"/>
        <v>111.00054164402586</v>
      </c>
      <c r="H93" s="20">
        <f t="shared" si="21"/>
        <v>128.80203308689977</v>
      </c>
      <c r="I93" s="21">
        <f t="shared" si="18"/>
        <v>27581.843301731114</v>
      </c>
      <c r="J93" s="20">
        <f t="shared" ref="J93:K93" si="27">J92*101.5/100</f>
        <v>46.36873191128393</v>
      </c>
      <c r="K93" s="20">
        <f t="shared" si="27"/>
        <v>61.824975881711879</v>
      </c>
      <c r="L93" s="22">
        <f t="shared" si="19"/>
        <v>11645.115041122915</v>
      </c>
    </row>
    <row r="94" spans="2:12" x14ac:dyDescent="0.25">
      <c r="B94" s="1"/>
      <c r="E94" s="8">
        <v>2040</v>
      </c>
      <c r="F94" s="20">
        <f t="shared" si="23"/>
        <v>108.29786551609877</v>
      </c>
      <c r="G94" s="20">
        <f t="shared" si="20"/>
        <v>119.88058497554793</v>
      </c>
      <c r="H94" s="20">
        <f t="shared" si="21"/>
        <v>130.73406358320327</v>
      </c>
      <c r="I94" s="21">
        <f t="shared" si="18"/>
        <v>29830.696054891741</v>
      </c>
      <c r="J94" s="20">
        <f t="shared" ref="J94:K94" si="28">J93*101.5/100</f>
        <v>47.064262889953191</v>
      </c>
      <c r="K94" s="20">
        <f t="shared" si="28"/>
        <v>62.752350519937551</v>
      </c>
      <c r="L94" s="22">
        <f t="shared" si="19"/>
        <v>12619.747701991211</v>
      </c>
    </row>
    <row r="95" spans="2:12" x14ac:dyDescent="0.25">
      <c r="B95" s="1"/>
      <c r="E95" s="8">
        <v>2041</v>
      </c>
      <c r="F95" s="20">
        <f t="shared" si="23"/>
        <v>113.71275879190371</v>
      </c>
      <c r="G95" s="20">
        <f t="shared" si="20"/>
        <v>129.47103177359176</v>
      </c>
      <c r="H95" s="20">
        <f t="shared" si="21"/>
        <v>132.6950745369513</v>
      </c>
      <c r="I95" s="21">
        <f t="shared" si="18"/>
        <v>32269.291215266778</v>
      </c>
      <c r="J95" s="20">
        <f t="shared" ref="J95:K95" si="29">J94*101.5/100</f>
        <v>47.770226833302488</v>
      </c>
      <c r="K95" s="20">
        <f t="shared" si="29"/>
        <v>63.693635777736617</v>
      </c>
      <c r="L95" s="22">
        <f t="shared" si="19"/>
        <v>13678.56502288477</v>
      </c>
    </row>
    <row r="96" spans="2:12" ht="15.75" thickBot="1" x14ac:dyDescent="0.3">
      <c r="B96" s="1"/>
      <c r="E96" s="11">
        <v>2042</v>
      </c>
      <c r="F96" s="23">
        <f t="shared" si="23"/>
        <v>119.39839673149889</v>
      </c>
      <c r="G96" s="23">
        <f t="shared" si="20"/>
        <v>139.82871431547909</v>
      </c>
      <c r="H96" s="23">
        <f t="shared" si="21"/>
        <v>134.68550065500557</v>
      </c>
      <c r="I96" s="24">
        <f t="shared" si="18"/>
        <v>34914.13323471295</v>
      </c>
      <c r="J96" s="23">
        <f t="shared" ref="J96:K96" si="30">J95*101.5/100</f>
        <v>48.486780235802023</v>
      </c>
      <c r="K96" s="23">
        <f t="shared" si="30"/>
        <v>64.649040314402669</v>
      </c>
      <c r="L96" s="25">
        <f t="shared" si="19"/>
        <v>14829.036011719791</v>
      </c>
    </row>
    <row r="97" spans="2:12" x14ac:dyDescent="0.25">
      <c r="B97" s="1"/>
      <c r="E97" s="9"/>
      <c r="F97" s="20"/>
      <c r="G97" s="20"/>
      <c r="H97" s="20"/>
      <c r="I97" s="21"/>
      <c r="J97" s="20"/>
      <c r="K97" s="20"/>
      <c r="L97" s="21"/>
    </row>
    <row r="98" spans="2:12" ht="15.75" thickBot="1" x14ac:dyDescent="0.3">
      <c r="B98" s="1"/>
    </row>
    <row r="99" spans="2:12" ht="19.5" thickBot="1" x14ac:dyDescent="0.35">
      <c r="B99" s="1"/>
      <c r="E99" s="51" t="s">
        <v>1</v>
      </c>
      <c r="F99" s="52"/>
      <c r="G99" s="52"/>
      <c r="H99" s="52"/>
      <c r="I99" s="52"/>
      <c r="J99" s="52"/>
      <c r="K99" s="52"/>
      <c r="L99" s="53"/>
    </row>
    <row r="100" spans="2:12" ht="15.75" thickBot="1" x14ac:dyDescent="0.3">
      <c r="E100" s="8"/>
      <c r="F100" s="9"/>
      <c r="G100" s="9"/>
      <c r="H100" s="9"/>
      <c r="I100" s="9"/>
      <c r="J100" s="40" t="s">
        <v>4</v>
      </c>
      <c r="K100" s="41"/>
      <c r="L100" s="10"/>
    </row>
    <row r="101" spans="2:12" ht="15.75" thickBot="1" x14ac:dyDescent="0.3">
      <c r="E101" s="15" t="s">
        <v>3</v>
      </c>
      <c r="F101" s="16" t="s">
        <v>5</v>
      </c>
      <c r="G101" s="16" t="s">
        <v>6</v>
      </c>
      <c r="H101" s="16" t="s">
        <v>13</v>
      </c>
      <c r="I101" s="16" t="s">
        <v>14</v>
      </c>
      <c r="J101" s="16" t="s">
        <v>5</v>
      </c>
      <c r="K101" s="16" t="s">
        <v>6</v>
      </c>
      <c r="L101" s="17" t="s">
        <v>8</v>
      </c>
    </row>
    <row r="102" spans="2:12" x14ac:dyDescent="0.25">
      <c r="E102" s="8">
        <v>2022</v>
      </c>
      <c r="F102" s="20">
        <v>45</v>
      </c>
      <c r="G102" s="20">
        <v>30</v>
      </c>
      <c r="H102" s="9">
        <v>100</v>
      </c>
      <c r="I102" s="21">
        <f t="shared" ref="I102:I112" si="31">(F102*H102)+(G102*H102)</f>
        <v>7500</v>
      </c>
      <c r="J102" s="20">
        <v>36</v>
      </c>
      <c r="K102" s="20">
        <v>48</v>
      </c>
      <c r="L102" s="22">
        <f>-((F102*J102)+(G102*K102))</f>
        <v>-3060</v>
      </c>
    </row>
    <row r="103" spans="2:12" x14ac:dyDescent="0.25">
      <c r="E103" s="8">
        <v>2023</v>
      </c>
      <c r="F103" s="20">
        <f>F102*105/100</f>
        <v>47.25</v>
      </c>
      <c r="G103" s="20">
        <f>G102*110/100</f>
        <v>33</v>
      </c>
      <c r="H103" s="20">
        <f>H102*101.5/100</f>
        <v>101.5</v>
      </c>
      <c r="I103" s="21">
        <f t="shared" si="31"/>
        <v>8145.375</v>
      </c>
      <c r="J103" s="20">
        <f>J102*101.5/100</f>
        <v>36.54</v>
      </c>
      <c r="K103" s="20">
        <f>K102*101.5/100</f>
        <v>48.72</v>
      </c>
      <c r="L103" s="22">
        <f t="shared" ref="L103:L112" si="32">-((F103*J103)+(G103*K103))</f>
        <v>-3334.2749999999996</v>
      </c>
    </row>
    <row r="104" spans="2:12" x14ac:dyDescent="0.25">
      <c r="E104" s="8">
        <v>2024</v>
      </c>
      <c r="F104" s="20">
        <f>F103*105/100</f>
        <v>49.612499999999997</v>
      </c>
      <c r="G104" s="20">
        <f>G103*110/100</f>
        <v>36.299999999999997</v>
      </c>
      <c r="H104" s="20">
        <f t="shared" ref="H104:H122" si="33">H103*101.5/100</f>
        <v>103.02249999999999</v>
      </c>
      <c r="I104" s="21">
        <f t="shared" si="31"/>
        <v>8850.920531249998</v>
      </c>
      <c r="J104" s="20">
        <f t="shared" ref="J104:K112" si="34">J103*101.5/100</f>
        <v>37.088099999999997</v>
      </c>
      <c r="K104" s="20">
        <f t="shared" si="34"/>
        <v>49.450800000000001</v>
      </c>
      <c r="L104" s="22">
        <f t="shared" si="32"/>
        <v>-3635.0974012499996</v>
      </c>
    </row>
    <row r="105" spans="2:12" x14ac:dyDescent="0.25">
      <c r="E105" s="8">
        <v>2025</v>
      </c>
      <c r="F105" s="20">
        <f t="shared" ref="F105:F122" si="35">F104*105/100</f>
        <v>52.093125000000001</v>
      </c>
      <c r="G105" s="20">
        <f t="shared" ref="G105:G122" si="36">G104*110/100</f>
        <v>39.929999999999993</v>
      </c>
      <c r="H105" s="20">
        <f t="shared" si="33"/>
        <v>104.56783749999998</v>
      </c>
      <c r="I105" s="21">
        <f t="shared" si="31"/>
        <v>9622.6591812421866</v>
      </c>
      <c r="J105" s="20">
        <f t="shared" si="34"/>
        <v>37.6444215</v>
      </c>
      <c r="K105" s="20">
        <f t="shared" si="34"/>
        <v>50.192561999999995</v>
      </c>
      <c r="L105" s="22">
        <f t="shared" si="32"/>
        <v>-3965.2045554121869</v>
      </c>
    </row>
    <row r="106" spans="2:12" x14ac:dyDescent="0.25">
      <c r="E106" s="8">
        <v>2026</v>
      </c>
      <c r="F106" s="20">
        <f t="shared" si="35"/>
        <v>54.697781249999998</v>
      </c>
      <c r="G106" s="20">
        <f t="shared" si="36"/>
        <v>43.922999999999995</v>
      </c>
      <c r="H106" s="20">
        <f t="shared" si="33"/>
        <v>106.13635506249999</v>
      </c>
      <c r="I106" s="21">
        <f t="shared" si="31"/>
        <v>10467.250255291141</v>
      </c>
      <c r="J106" s="20">
        <f t="shared" si="34"/>
        <v>38.209087822500003</v>
      </c>
      <c r="K106" s="20">
        <f t="shared" si="34"/>
        <v>50.945450429999994</v>
      </c>
      <c r="L106" s="22">
        <f t="shared" si="32"/>
        <v>-4327.6293467140331</v>
      </c>
    </row>
    <row r="107" spans="2:12" x14ac:dyDescent="0.25">
      <c r="E107" s="8">
        <v>2027</v>
      </c>
      <c r="F107" s="20">
        <f t="shared" si="35"/>
        <v>57.432670312499994</v>
      </c>
      <c r="G107" s="20">
        <f t="shared" si="36"/>
        <v>48.315300000000001</v>
      </c>
      <c r="H107" s="20">
        <f t="shared" si="33"/>
        <v>107.72840038843749</v>
      </c>
      <c r="I107" s="21">
        <f t="shared" si="31"/>
        <v>11392.0596860896</v>
      </c>
      <c r="J107" s="20">
        <f t="shared" si="34"/>
        <v>38.782224139837503</v>
      </c>
      <c r="K107" s="20">
        <f t="shared" si="34"/>
        <v>51.709632186449987</v>
      </c>
      <c r="L107" s="22">
        <f t="shared" si="32"/>
        <v>-4725.7330849867531</v>
      </c>
    </row>
    <row r="108" spans="2:12" x14ac:dyDescent="0.25">
      <c r="E108" s="8">
        <v>2028</v>
      </c>
      <c r="F108" s="20">
        <f t="shared" si="35"/>
        <v>60.304303828124993</v>
      </c>
      <c r="G108" s="20">
        <f t="shared" si="36"/>
        <v>53.146830000000001</v>
      </c>
      <c r="H108" s="20">
        <f t="shared" si="33"/>
        <v>109.34432639426406</v>
      </c>
      <c r="I108" s="21">
        <f t="shared" si="31"/>
        <v>12405.237807101832</v>
      </c>
      <c r="J108" s="20">
        <f t="shared" si="34"/>
        <v>39.363957501935062</v>
      </c>
      <c r="K108" s="20">
        <f t="shared" si="34"/>
        <v>52.485276669246744</v>
      </c>
      <c r="L108" s="22">
        <f t="shared" si="32"/>
        <v>-5163.2421297175151</v>
      </c>
    </row>
    <row r="109" spans="2:12" x14ac:dyDescent="0.25">
      <c r="E109" s="8">
        <v>2029</v>
      </c>
      <c r="F109" s="20">
        <f t="shared" si="35"/>
        <v>63.319519019531242</v>
      </c>
      <c r="G109" s="20">
        <f t="shared" si="36"/>
        <v>58.461513000000004</v>
      </c>
      <c r="H109" s="20">
        <f t="shared" si="33"/>
        <v>110.98449129017801</v>
      </c>
      <c r="I109" s="21">
        <f t="shared" si="31"/>
        <v>13515.805887480554</v>
      </c>
      <c r="J109" s="20">
        <f t="shared" si="34"/>
        <v>39.954416864464086</v>
      </c>
      <c r="K109" s="20">
        <f t="shared" si="34"/>
        <v>53.272555819285444</v>
      </c>
      <c r="L109" s="22">
        <f t="shared" si="32"/>
        <v>-5644.2886731360959</v>
      </c>
    </row>
    <row r="110" spans="2:12" x14ac:dyDescent="0.25">
      <c r="E110" s="8">
        <v>2030</v>
      </c>
      <c r="F110" s="20">
        <f t="shared" si="35"/>
        <v>66.485494970507801</v>
      </c>
      <c r="G110" s="20">
        <f t="shared" si="36"/>
        <v>64.307664299999999</v>
      </c>
      <c r="H110" s="20">
        <f t="shared" si="33"/>
        <v>112.64925865953067</v>
      </c>
      <c r="I110" s="21">
        <f t="shared" si="31"/>
        <v>14733.752429560625</v>
      </c>
      <c r="J110" s="20">
        <f t="shared" si="34"/>
        <v>40.553733117431051</v>
      </c>
      <c r="K110" s="20">
        <f t="shared" si="34"/>
        <v>54.07164415657472</v>
      </c>
      <c r="L110" s="22">
        <f t="shared" si="32"/>
        <v>-6173.4561597843413</v>
      </c>
    </row>
    <row r="111" spans="2:12" x14ac:dyDescent="0.25">
      <c r="E111" s="8">
        <v>2031</v>
      </c>
      <c r="F111" s="20">
        <f t="shared" si="35"/>
        <v>69.809769719033198</v>
      </c>
      <c r="G111" s="20">
        <f t="shared" si="36"/>
        <v>70.738430730000005</v>
      </c>
      <c r="H111" s="20">
        <f t="shared" si="33"/>
        <v>114.33899753942363</v>
      </c>
      <c r="I111" s="21">
        <f t="shared" si="31"/>
        <v>16070.140345312426</v>
      </c>
      <c r="J111" s="20">
        <f t="shared" si="34"/>
        <v>41.162039114192524</v>
      </c>
      <c r="K111" s="20">
        <f t="shared" si="34"/>
        <v>54.882718818923337</v>
      </c>
      <c r="L111" s="22">
        <f t="shared" si="32"/>
        <v>-6755.8298751740931</v>
      </c>
    </row>
    <row r="112" spans="2:12" x14ac:dyDescent="0.25">
      <c r="E112" s="8">
        <v>2032</v>
      </c>
      <c r="F112" s="20">
        <f t="shared" si="35"/>
        <v>73.300258204984857</v>
      </c>
      <c r="G112" s="20">
        <f t="shared" si="36"/>
        <v>77.812273803000011</v>
      </c>
      <c r="H112" s="20">
        <f t="shared" si="33"/>
        <v>116.05408250251499</v>
      </c>
      <c r="I112" s="21">
        <f t="shared" si="31"/>
        <v>17537.226256818612</v>
      </c>
      <c r="J112" s="20">
        <f t="shared" si="34"/>
        <v>41.779469700905409</v>
      </c>
      <c r="K112" s="20">
        <f t="shared" si="34"/>
        <v>55.705959601207184</v>
      </c>
      <c r="L112" s="22">
        <f t="shared" si="32"/>
        <v>-7397.0532976916984</v>
      </c>
    </row>
    <row r="113" spans="5:12" x14ac:dyDescent="0.25">
      <c r="E113" s="8">
        <v>2033</v>
      </c>
      <c r="F113" s="20">
        <f t="shared" si="35"/>
        <v>76.965271115234103</v>
      </c>
      <c r="G113" s="20">
        <f t="shared" si="36"/>
        <v>85.59350118330002</v>
      </c>
      <c r="H113" s="20">
        <f t="shared" si="33"/>
        <v>117.7948937400527</v>
      </c>
      <c r="I113" s="21">
        <f t="shared" ref="I113:I122" si="37">(F113*H113)+(G113*H113)</f>
        <v>19148.593309419251</v>
      </c>
      <c r="J113" s="20">
        <f t="shared" ref="J113:K113" si="38">J112*101.5/100</f>
        <v>42.406161746418995</v>
      </c>
      <c r="K113" s="20">
        <f t="shared" si="38"/>
        <v>56.541548995225291</v>
      </c>
      <c r="L113" s="22">
        <f t="shared" ref="L113:L122" si="39">-((F113*J113)+(G113*K113))</f>
        <v>-8103.3908765980395</v>
      </c>
    </row>
    <row r="114" spans="5:12" x14ac:dyDescent="0.25">
      <c r="E114" s="8">
        <v>2034</v>
      </c>
      <c r="F114" s="20">
        <f t="shared" si="35"/>
        <v>80.813534670995807</v>
      </c>
      <c r="G114" s="20">
        <f t="shared" si="36"/>
        <v>94.152851301630022</v>
      </c>
      <c r="H114" s="20">
        <f t="shared" si="33"/>
        <v>119.5618171461535</v>
      </c>
      <c r="I114" s="21">
        <f t="shared" si="37"/>
        <v>20919.299046382406</v>
      </c>
      <c r="J114" s="20">
        <f t="shared" ref="J114:K114" si="40">J113*101.5/100</f>
        <v>43.042254172615273</v>
      </c>
      <c r="K114" s="20">
        <f t="shared" si="40"/>
        <v>57.389672230153671</v>
      </c>
      <c r="L114" s="22">
        <f t="shared" si="39"/>
        <v>-8881.7979756314035</v>
      </c>
    </row>
    <row r="115" spans="5:12" x14ac:dyDescent="0.25">
      <c r="E115" s="8">
        <v>2035</v>
      </c>
      <c r="F115" s="20">
        <f t="shared" si="35"/>
        <v>84.854211404545609</v>
      </c>
      <c r="G115" s="20">
        <f t="shared" si="36"/>
        <v>103.56813643179302</v>
      </c>
      <c r="H115" s="20">
        <f t="shared" si="33"/>
        <v>121.35524440334581</v>
      </c>
      <c r="I115" s="21">
        <f t="shared" si="37"/>
        <v>22866.040072731113</v>
      </c>
      <c r="J115" s="20">
        <f t="shared" ref="J115:K115" si="41">J114*101.5/100</f>
        <v>43.687887985204505</v>
      </c>
      <c r="K115" s="20">
        <f t="shared" si="41"/>
        <v>58.250517313605975</v>
      </c>
      <c r="L115" s="22">
        <f t="shared" si="39"/>
        <v>-9739.9988072727174</v>
      </c>
    </row>
    <row r="116" spans="5:12" x14ac:dyDescent="0.25">
      <c r="E116" s="8">
        <v>2036</v>
      </c>
      <c r="F116" s="20">
        <f t="shared" si="35"/>
        <v>89.096921974772883</v>
      </c>
      <c r="G116" s="20">
        <f t="shared" si="36"/>
        <v>113.92495007497233</v>
      </c>
      <c r="H116" s="20">
        <f t="shared" si="33"/>
        <v>123.17557306939599</v>
      </c>
      <c r="I116" s="21">
        <f t="shared" si="37"/>
        <v>25007.335435348956</v>
      </c>
      <c r="J116" s="20">
        <f t="shared" ref="J116:K116" si="42">J115*101.5/100</f>
        <v>44.343206304982566</v>
      </c>
      <c r="K116" s="20">
        <f t="shared" si="42"/>
        <v>59.124275073310066</v>
      </c>
      <c r="L116" s="22">
        <f t="shared" si="39"/>
        <v>-10686.573278212069</v>
      </c>
    </row>
    <row r="117" spans="5:12" x14ac:dyDescent="0.25">
      <c r="E117" s="8">
        <v>2037</v>
      </c>
      <c r="F117" s="20">
        <f t="shared" si="35"/>
        <v>93.551768073511525</v>
      </c>
      <c r="G117" s="20">
        <f t="shared" si="36"/>
        <v>125.31744508246956</v>
      </c>
      <c r="H117" s="20">
        <f t="shared" si="33"/>
        <v>125.02320666543693</v>
      </c>
      <c r="I117" s="21">
        <f t="shared" si="37"/>
        <v>27363.73086910179</v>
      </c>
      <c r="J117" s="20">
        <f t="shared" ref="J117:K117" si="43">J116*101.5/100</f>
        <v>45.008354399557305</v>
      </c>
      <c r="K117" s="20">
        <f t="shared" si="43"/>
        <v>60.011139199409719</v>
      </c>
      <c r="L117" s="22">
        <f t="shared" si="39"/>
        <v>-11731.053773116262</v>
      </c>
    </row>
    <row r="118" spans="5:12" x14ac:dyDescent="0.25">
      <c r="E118" s="8">
        <v>2038</v>
      </c>
      <c r="F118" s="20">
        <f t="shared" si="35"/>
        <v>98.229356477187096</v>
      </c>
      <c r="G118" s="20">
        <f t="shared" si="36"/>
        <v>137.84918959071652</v>
      </c>
      <c r="H118" s="20">
        <f t="shared" si="33"/>
        <v>126.89855476541848</v>
      </c>
      <c r="I118" s="21">
        <f t="shared" si="37"/>
        <v>29958.026307138236</v>
      </c>
      <c r="J118" s="20">
        <f t="shared" ref="J118:K118" si="44">J117*101.5/100</f>
        <v>45.683479715550668</v>
      </c>
      <c r="K118" s="20">
        <f t="shared" si="44"/>
        <v>60.911306287400869</v>
      </c>
      <c r="L118" s="22">
        <f t="shared" si="39"/>
        <v>-12884.033022727297</v>
      </c>
    </row>
    <row r="119" spans="5:12" x14ac:dyDescent="0.25">
      <c r="E119" s="8">
        <v>2039</v>
      </c>
      <c r="F119" s="20">
        <f t="shared" si="35"/>
        <v>103.14082430104645</v>
      </c>
      <c r="G119" s="20">
        <f t="shared" si="36"/>
        <v>151.63410854978818</v>
      </c>
      <c r="H119" s="20">
        <f t="shared" si="33"/>
        <v>128.80203308689977</v>
      </c>
      <c r="I119" s="21">
        <f t="shared" si="37"/>
        <v>32815.529330765872</v>
      </c>
      <c r="J119" s="20">
        <f t="shared" ref="J119:K119" si="45">J118*101.5/100</f>
        <v>46.36873191128393</v>
      </c>
      <c r="K119" s="20">
        <f t="shared" si="45"/>
        <v>61.824975881711879</v>
      </c>
      <c r="L119" s="22">
        <f t="shared" si="39"/>
        <v>-14157.284335059598</v>
      </c>
    </row>
    <row r="120" spans="5:12" x14ac:dyDescent="0.25">
      <c r="E120" s="8">
        <v>2040</v>
      </c>
      <c r="F120" s="20">
        <f t="shared" si="35"/>
        <v>108.29786551609877</v>
      </c>
      <c r="G120" s="20">
        <f t="shared" si="36"/>
        <v>166.797519404767</v>
      </c>
      <c r="H120" s="20">
        <f t="shared" si="33"/>
        <v>130.73406358320327</v>
      </c>
      <c r="I120" s="21">
        <f t="shared" si="37"/>
        <v>35964.337543690242</v>
      </c>
      <c r="J120" s="20">
        <f t="shared" ref="J120:K120" si="46">J119*101.5/100</f>
        <v>47.064262889953191</v>
      </c>
      <c r="K120" s="20">
        <f t="shared" si="46"/>
        <v>62.752350519937551</v>
      </c>
      <c r="L120" s="22">
        <f t="shared" si="39"/>
        <v>-15563.895616614493</v>
      </c>
    </row>
    <row r="121" spans="5:12" x14ac:dyDescent="0.25">
      <c r="E121" s="8">
        <v>2041</v>
      </c>
      <c r="F121" s="20">
        <f t="shared" si="35"/>
        <v>113.71275879190371</v>
      </c>
      <c r="G121" s="20">
        <f t="shared" si="36"/>
        <v>183.47727134524371</v>
      </c>
      <c r="H121" s="20">
        <f t="shared" si="33"/>
        <v>132.6950745369513</v>
      </c>
      <c r="I121" s="21">
        <f t="shared" si="37"/>
        <v>39435.653200687579</v>
      </c>
      <c r="J121" s="20">
        <f t="shared" ref="J121:K121" si="47">J120*101.5/100</f>
        <v>47.770226833302488</v>
      </c>
      <c r="K121" s="20">
        <f t="shared" si="47"/>
        <v>63.693635777736617</v>
      </c>
      <c r="L121" s="22">
        <f t="shared" si="39"/>
        <v>-17118.418775886756</v>
      </c>
    </row>
    <row r="122" spans="5:12" ht="15.75" thickBot="1" x14ac:dyDescent="0.3">
      <c r="E122" s="11">
        <v>2042</v>
      </c>
      <c r="F122" s="23">
        <f t="shared" si="35"/>
        <v>119.39839673149889</v>
      </c>
      <c r="G122" s="23">
        <f t="shared" si="36"/>
        <v>201.82499847976808</v>
      </c>
      <c r="H122" s="23">
        <f t="shared" si="33"/>
        <v>134.68550065500557</v>
      </c>
      <c r="I122" s="24">
        <f t="shared" si="37"/>
        <v>43264.133806130209</v>
      </c>
      <c r="J122" s="23">
        <f t="shared" ref="J122:K122" si="48">J121*101.5/100</f>
        <v>48.486780235802023</v>
      </c>
      <c r="K122" s="23">
        <f t="shared" si="48"/>
        <v>64.649040314402669</v>
      </c>
      <c r="L122" s="25">
        <f t="shared" si="39"/>
        <v>-18837.036286000075</v>
      </c>
    </row>
    <row r="123" spans="5:12" ht="15.75" thickBot="1" x14ac:dyDescent="0.3"/>
    <row r="124" spans="5:12" ht="19.5" thickBot="1" x14ac:dyDescent="0.35">
      <c r="E124" s="51" t="s">
        <v>9</v>
      </c>
      <c r="F124" s="52"/>
      <c r="G124" s="52"/>
      <c r="H124" s="52"/>
      <c r="I124" s="52"/>
      <c r="J124" s="52"/>
      <c r="K124" s="52"/>
      <c r="L124" s="53"/>
    </row>
    <row r="125" spans="5:12" ht="15.75" thickBot="1" x14ac:dyDescent="0.3">
      <c r="E125" s="15" t="s">
        <v>3</v>
      </c>
      <c r="F125" s="16"/>
      <c r="G125" s="16" t="s">
        <v>6</v>
      </c>
      <c r="H125" s="16" t="s">
        <v>7</v>
      </c>
      <c r="I125" s="16" t="s">
        <v>14</v>
      </c>
      <c r="J125" s="16"/>
      <c r="K125" s="16" t="s">
        <v>6</v>
      </c>
      <c r="L125" s="17" t="s">
        <v>8</v>
      </c>
    </row>
    <row r="126" spans="5:12" x14ac:dyDescent="0.25">
      <c r="E126" s="8">
        <v>2023</v>
      </c>
      <c r="F126" s="20"/>
      <c r="G126" s="20">
        <v>5</v>
      </c>
      <c r="H126" s="9">
        <v>50</v>
      </c>
      <c r="I126" s="20">
        <f>(G126*H126)</f>
        <v>250</v>
      </c>
      <c r="J126" s="20"/>
      <c r="K126" s="20">
        <f>48*60/100</f>
        <v>28.8</v>
      </c>
      <c r="L126" s="26">
        <f>-(G126*K126)</f>
        <v>-144</v>
      </c>
    </row>
    <row r="127" spans="5:12" x14ac:dyDescent="0.25">
      <c r="E127" s="8">
        <v>2024</v>
      </c>
      <c r="F127" s="20"/>
      <c r="G127" s="20">
        <f>G126*108/100</f>
        <v>5.4</v>
      </c>
      <c r="H127" s="20">
        <f>H126*101.5/100</f>
        <v>50.75</v>
      </c>
      <c r="I127" s="20">
        <f t="shared" ref="I127:I135" si="49">(G127*H127)</f>
        <v>274.05</v>
      </c>
      <c r="J127" s="20"/>
      <c r="K127" s="20">
        <f>(K126)*101.5/100</f>
        <v>29.232000000000003</v>
      </c>
      <c r="L127" s="26">
        <f t="shared" ref="L127:L135" si="50">-(G127*K127)</f>
        <v>-157.85280000000003</v>
      </c>
    </row>
    <row r="128" spans="5:12" x14ac:dyDescent="0.25">
      <c r="E128" s="8">
        <v>2025</v>
      </c>
      <c r="F128" s="20"/>
      <c r="G128" s="20">
        <f t="shared" ref="G128:G145" si="51">G127*108/100</f>
        <v>5.8320000000000007</v>
      </c>
      <c r="H128" s="20">
        <f t="shared" ref="H128:H145" si="52">H127*101.5/100</f>
        <v>51.511249999999997</v>
      </c>
      <c r="I128" s="20">
        <f t="shared" si="49"/>
        <v>300.41361000000001</v>
      </c>
      <c r="J128" s="20"/>
      <c r="K128" s="20">
        <f t="shared" ref="K128:K145" si="53">K127*101.5/100</f>
        <v>29.670480000000001</v>
      </c>
      <c r="L128" s="26">
        <f t="shared" si="50"/>
        <v>-173.03823936000003</v>
      </c>
    </row>
    <row r="129" spans="5:12" x14ac:dyDescent="0.25">
      <c r="E129" s="8">
        <v>2026</v>
      </c>
      <c r="F129" s="20"/>
      <c r="G129" s="20">
        <f t="shared" si="51"/>
        <v>6.298560000000001</v>
      </c>
      <c r="H129" s="20">
        <f t="shared" si="52"/>
        <v>52.283918749999991</v>
      </c>
      <c r="I129" s="20">
        <f t="shared" si="49"/>
        <v>329.31339928199998</v>
      </c>
      <c r="J129" s="20"/>
      <c r="K129" s="20">
        <f t="shared" si="53"/>
        <v>30.115537200000002</v>
      </c>
      <c r="L129" s="26">
        <f t="shared" si="50"/>
        <v>-189.68451798643204</v>
      </c>
    </row>
    <row r="130" spans="5:12" x14ac:dyDescent="0.25">
      <c r="E130" s="8">
        <v>2027</v>
      </c>
      <c r="F130" s="20"/>
      <c r="G130" s="20">
        <f t="shared" si="51"/>
        <v>6.8024448000000008</v>
      </c>
      <c r="H130" s="20">
        <f t="shared" si="52"/>
        <v>53.068177531249994</v>
      </c>
      <c r="I130" s="20">
        <f t="shared" si="49"/>
        <v>360.99334829292837</v>
      </c>
      <c r="J130" s="20"/>
      <c r="K130" s="20">
        <f t="shared" si="53"/>
        <v>30.567270258000004</v>
      </c>
      <c r="L130" s="26">
        <f t="shared" si="50"/>
        <v>-207.93216861672681</v>
      </c>
    </row>
    <row r="131" spans="5:12" x14ac:dyDescent="0.25">
      <c r="E131" s="8">
        <v>2028</v>
      </c>
      <c r="F131" s="20"/>
      <c r="G131" s="20">
        <f t="shared" si="51"/>
        <v>7.3466403840000005</v>
      </c>
      <c r="H131" s="20">
        <f t="shared" si="52"/>
        <v>53.864200194218746</v>
      </c>
      <c r="I131" s="20">
        <f t="shared" si="49"/>
        <v>395.7209083987081</v>
      </c>
      <c r="J131" s="20"/>
      <c r="K131" s="20">
        <f t="shared" si="53"/>
        <v>31.025779311870007</v>
      </c>
      <c r="L131" s="26">
        <f t="shared" si="50"/>
        <v>-227.93524323765595</v>
      </c>
    </row>
    <row r="132" spans="5:12" x14ac:dyDescent="0.25">
      <c r="E132" s="8">
        <v>2029</v>
      </c>
      <c r="F132" s="20"/>
      <c r="G132" s="20">
        <f t="shared" si="51"/>
        <v>7.9343716147200007</v>
      </c>
      <c r="H132" s="20">
        <f t="shared" si="52"/>
        <v>54.672163197132029</v>
      </c>
      <c r="I132" s="20">
        <f t="shared" si="49"/>
        <v>433.78925978666388</v>
      </c>
      <c r="J132" s="20"/>
      <c r="K132" s="20">
        <f t="shared" si="53"/>
        <v>31.491166001548059</v>
      </c>
      <c r="L132" s="26">
        <f t="shared" si="50"/>
        <v>-249.86261363711847</v>
      </c>
    </row>
    <row r="133" spans="5:12" x14ac:dyDescent="0.25">
      <c r="E133" s="8">
        <v>2030</v>
      </c>
      <c r="F133" s="20"/>
      <c r="G133" s="20">
        <f t="shared" si="51"/>
        <v>8.5691213438976011</v>
      </c>
      <c r="H133" s="20">
        <f t="shared" si="52"/>
        <v>55.492245645089007</v>
      </c>
      <c r="I133" s="20">
        <f t="shared" si="49"/>
        <v>475.5197865781409</v>
      </c>
      <c r="J133" s="20"/>
      <c r="K133" s="20">
        <f t="shared" si="53"/>
        <v>31.96353349157128</v>
      </c>
      <c r="L133" s="26">
        <f t="shared" si="50"/>
        <v>-273.89939706900924</v>
      </c>
    </row>
    <row r="134" spans="5:12" x14ac:dyDescent="0.25">
      <c r="E134" s="8">
        <v>2031</v>
      </c>
      <c r="F134" s="20"/>
      <c r="G134" s="20">
        <f t="shared" si="51"/>
        <v>9.2546510514094091</v>
      </c>
      <c r="H134" s="20">
        <f t="shared" si="52"/>
        <v>56.324629329765337</v>
      </c>
      <c r="I134" s="20">
        <f t="shared" si="49"/>
        <v>521.26479004695807</v>
      </c>
      <c r="J134" s="20"/>
      <c r="K134" s="20">
        <f t="shared" si="53"/>
        <v>32.442986493944851</v>
      </c>
      <c r="L134" s="26">
        <f t="shared" si="50"/>
        <v>-300.24851906704799</v>
      </c>
    </row>
    <row r="135" spans="5:12" x14ac:dyDescent="0.25">
      <c r="E135" s="8">
        <v>2032</v>
      </c>
      <c r="F135" s="20"/>
      <c r="G135" s="20">
        <f t="shared" si="51"/>
        <v>9.9950231355221621</v>
      </c>
      <c r="H135" s="20">
        <f t="shared" si="52"/>
        <v>57.169498769711815</v>
      </c>
      <c r="I135" s="20">
        <f t="shared" si="49"/>
        <v>571.41046284947538</v>
      </c>
      <c r="J135" s="20"/>
      <c r="K135" s="20">
        <f t="shared" si="53"/>
        <v>32.929631291354021</v>
      </c>
      <c r="L135" s="26">
        <f t="shared" si="50"/>
        <v>-329.13242660129799</v>
      </c>
    </row>
    <row r="136" spans="5:12" x14ac:dyDescent="0.25">
      <c r="E136" s="8">
        <v>2033</v>
      </c>
      <c r="F136" s="20"/>
      <c r="G136" s="20">
        <f t="shared" si="51"/>
        <v>10.794624986363935</v>
      </c>
      <c r="H136" s="20">
        <f t="shared" si="52"/>
        <v>58.027041251257494</v>
      </c>
      <c r="I136" s="20">
        <f t="shared" ref="I136:I145" si="54">(G136*H136)</f>
        <v>626.3801493755949</v>
      </c>
      <c r="J136" s="20"/>
      <c r="K136" s="20">
        <f t="shared" si="53"/>
        <v>33.423575760724333</v>
      </c>
      <c r="L136" s="26">
        <f t="shared" ref="L136:L145" si="55">-(G136*K136)</f>
        <v>-360.79496604034284</v>
      </c>
    </row>
    <row r="137" spans="5:12" x14ac:dyDescent="0.25">
      <c r="E137" s="8">
        <v>2034</v>
      </c>
      <c r="F137" s="20"/>
      <c r="G137" s="20">
        <f t="shared" si="51"/>
        <v>11.658194985273051</v>
      </c>
      <c r="H137" s="20">
        <f t="shared" si="52"/>
        <v>58.89744687002635</v>
      </c>
      <c r="I137" s="20">
        <f t="shared" si="54"/>
        <v>686.63791974552714</v>
      </c>
      <c r="J137" s="20"/>
      <c r="K137" s="20">
        <f t="shared" si="53"/>
        <v>33.924929397135195</v>
      </c>
      <c r="L137" s="26">
        <f t="shared" si="55"/>
        <v>-395.50344177342384</v>
      </c>
    </row>
    <row r="138" spans="5:12" x14ac:dyDescent="0.25">
      <c r="E138" s="8">
        <v>2035</v>
      </c>
      <c r="F138" s="20"/>
      <c r="G138" s="20">
        <f t="shared" si="51"/>
        <v>12.590850584094895</v>
      </c>
      <c r="H138" s="20">
        <f t="shared" si="52"/>
        <v>59.780908573076751</v>
      </c>
      <c r="I138" s="20">
        <f t="shared" si="54"/>
        <v>752.69248762504685</v>
      </c>
      <c r="J138" s="20"/>
      <c r="K138" s="20">
        <f t="shared" si="53"/>
        <v>34.433803338092218</v>
      </c>
      <c r="L138" s="26">
        <f t="shared" si="55"/>
        <v>-433.55087287202713</v>
      </c>
    </row>
    <row r="139" spans="5:12" x14ac:dyDescent="0.25">
      <c r="E139" s="8">
        <v>2036</v>
      </c>
      <c r="F139" s="20"/>
      <c r="G139" s="20">
        <f t="shared" si="51"/>
        <v>13.598118630822487</v>
      </c>
      <c r="H139" s="20">
        <f t="shared" si="52"/>
        <v>60.677622201672904</v>
      </c>
      <c r="I139" s="20">
        <f t="shared" si="54"/>
        <v>825.1015049345765</v>
      </c>
      <c r="J139" s="20"/>
      <c r="K139" s="20">
        <f t="shared" si="53"/>
        <v>34.950310388163601</v>
      </c>
      <c r="L139" s="26">
        <f t="shared" si="55"/>
        <v>-475.25846684231618</v>
      </c>
    </row>
    <row r="140" spans="5:12" x14ac:dyDescent="0.25">
      <c r="E140" s="8">
        <v>2037</v>
      </c>
      <c r="F140" s="20"/>
      <c r="G140" s="20">
        <f t="shared" si="51"/>
        <v>14.685968121288285</v>
      </c>
      <c r="H140" s="20">
        <f t="shared" si="52"/>
        <v>61.587786534697997</v>
      </c>
      <c r="I140" s="20">
        <f t="shared" si="54"/>
        <v>904.47626970928275</v>
      </c>
      <c r="J140" s="20"/>
      <c r="K140" s="20">
        <f t="shared" si="53"/>
        <v>35.474565043986054</v>
      </c>
      <c r="L140" s="26">
        <f t="shared" si="55"/>
        <v>-520.97833135254689</v>
      </c>
    </row>
    <row r="141" spans="5:12" x14ac:dyDescent="0.25">
      <c r="E141" s="8">
        <v>2038</v>
      </c>
      <c r="F141" s="20"/>
      <c r="G141" s="20">
        <f t="shared" si="51"/>
        <v>15.860845570991348</v>
      </c>
      <c r="H141" s="20">
        <f t="shared" si="52"/>
        <v>62.511603332718465</v>
      </c>
      <c r="I141" s="20">
        <f t="shared" si="54"/>
        <v>991.48688685531567</v>
      </c>
      <c r="J141" s="20"/>
      <c r="K141" s="20">
        <f t="shared" si="53"/>
        <v>36.006683519645847</v>
      </c>
      <c r="L141" s="26">
        <f t="shared" si="55"/>
        <v>-571.09644682866201</v>
      </c>
    </row>
    <row r="142" spans="5:12" x14ac:dyDescent="0.25">
      <c r="E142" s="8">
        <v>2039</v>
      </c>
      <c r="F142" s="20"/>
      <c r="G142" s="20">
        <f t="shared" si="51"/>
        <v>17.129713216670655</v>
      </c>
      <c r="H142" s="20">
        <f t="shared" si="52"/>
        <v>63.449277382709241</v>
      </c>
      <c r="I142" s="20">
        <f t="shared" si="54"/>
        <v>1086.8679253707969</v>
      </c>
      <c r="J142" s="20"/>
      <c r="K142" s="20">
        <f t="shared" si="53"/>
        <v>36.546783772440534</v>
      </c>
      <c r="L142" s="26">
        <f t="shared" si="55"/>
        <v>-626.03592501357923</v>
      </c>
    </row>
    <row r="143" spans="5:12" x14ac:dyDescent="0.25">
      <c r="E143" s="8">
        <v>2040</v>
      </c>
      <c r="F143" s="20"/>
      <c r="G143" s="20">
        <f t="shared" si="51"/>
        <v>18.500090274004307</v>
      </c>
      <c r="H143" s="20">
        <f t="shared" si="52"/>
        <v>64.401016543449884</v>
      </c>
      <c r="I143" s="20">
        <f t="shared" si="54"/>
        <v>1191.4246197914676</v>
      </c>
      <c r="J143" s="20"/>
      <c r="K143" s="20">
        <f t="shared" si="53"/>
        <v>37.094985529027142</v>
      </c>
      <c r="L143" s="26">
        <f t="shared" si="55"/>
        <v>-686.26058099988552</v>
      </c>
    </row>
    <row r="144" spans="5:12" x14ac:dyDescent="0.25">
      <c r="E144" s="8">
        <v>2041</v>
      </c>
      <c r="F144" s="20"/>
      <c r="G144" s="20">
        <f t="shared" si="51"/>
        <v>19.980097495924653</v>
      </c>
      <c r="H144" s="20">
        <f t="shared" si="52"/>
        <v>65.367031791601633</v>
      </c>
      <c r="I144" s="20">
        <f t="shared" si="54"/>
        <v>1306.0396682154069</v>
      </c>
      <c r="J144" s="20"/>
      <c r="K144" s="20">
        <f t="shared" si="53"/>
        <v>37.65141031196255</v>
      </c>
      <c r="L144" s="26">
        <f t="shared" si="55"/>
        <v>-752.27884889207462</v>
      </c>
    </row>
    <row r="145" spans="5:12" ht="15.75" thickBot="1" x14ac:dyDescent="0.3">
      <c r="E145" s="11">
        <v>2042</v>
      </c>
      <c r="F145" s="23"/>
      <c r="G145" s="23">
        <f t="shared" si="51"/>
        <v>21.578505295598625</v>
      </c>
      <c r="H145" s="23">
        <f t="shared" si="52"/>
        <v>66.347537268475648</v>
      </c>
      <c r="I145" s="23">
        <f t="shared" si="54"/>
        <v>1431.6806842977289</v>
      </c>
      <c r="J145" s="23"/>
      <c r="K145" s="23">
        <f t="shared" si="53"/>
        <v>38.216181466641984</v>
      </c>
      <c r="L145" s="27">
        <f t="shared" si="55"/>
        <v>-824.64807415549205</v>
      </c>
    </row>
    <row r="146" spans="5:12" ht="15.75" thickBot="1" x14ac:dyDescent="0.3">
      <c r="F146" s="1"/>
      <c r="G146" s="1"/>
      <c r="H146" s="1"/>
      <c r="I146" s="1"/>
      <c r="J146" s="1"/>
      <c r="K146" s="1"/>
      <c r="L146" s="1"/>
    </row>
    <row r="147" spans="5:12" ht="24" thickBot="1" x14ac:dyDescent="0.4">
      <c r="E147" s="34" t="s">
        <v>21</v>
      </c>
      <c r="F147" s="35"/>
      <c r="G147" s="35"/>
      <c r="H147" s="35"/>
      <c r="I147" s="36"/>
      <c r="J147" s="1"/>
      <c r="K147" s="1"/>
      <c r="L147" s="1"/>
    </row>
    <row r="148" spans="5:12" ht="15.75" thickBot="1" x14ac:dyDescent="0.3">
      <c r="E148" s="44" t="s">
        <v>1</v>
      </c>
      <c r="F148" s="45"/>
      <c r="G148" s="33"/>
      <c r="H148" s="45" t="s">
        <v>2</v>
      </c>
      <c r="I148" s="46"/>
      <c r="J148" s="1"/>
      <c r="K148" s="1"/>
      <c r="L148" s="1"/>
    </row>
    <row r="149" spans="5:12" x14ac:dyDescent="0.25">
      <c r="E149" s="8" t="s">
        <v>3</v>
      </c>
      <c r="F149" s="9" t="s">
        <v>0</v>
      </c>
      <c r="G149" s="9"/>
      <c r="H149" s="9" t="s">
        <v>3</v>
      </c>
      <c r="I149" s="10" t="s">
        <v>0</v>
      </c>
      <c r="J149" s="1"/>
      <c r="K149" s="1"/>
      <c r="L149" s="1"/>
    </row>
    <row r="150" spans="5:12" x14ac:dyDescent="0.25">
      <c r="E150" s="8">
        <v>2027</v>
      </c>
      <c r="F150" s="30">
        <v>-646.37040233062498</v>
      </c>
      <c r="G150" s="9"/>
      <c r="H150" s="9">
        <v>2027</v>
      </c>
      <c r="I150" s="31">
        <v>-646.37040233062498</v>
      </c>
      <c r="J150" s="1"/>
      <c r="K150" s="1"/>
      <c r="L150" s="1"/>
    </row>
    <row r="151" spans="5:12" ht="15.75" thickBot="1" x14ac:dyDescent="0.3">
      <c r="E151" s="11">
        <v>2037</v>
      </c>
      <c r="F151" s="28">
        <v>-750.13923999262204</v>
      </c>
      <c r="G151" s="12"/>
      <c r="H151" s="12">
        <v>2041</v>
      </c>
      <c r="I151" s="29">
        <v>-796.17044722170795</v>
      </c>
      <c r="J151" s="1"/>
      <c r="K151" s="1"/>
      <c r="L151" s="5"/>
    </row>
    <row r="152" spans="5:12" x14ac:dyDescent="0.25">
      <c r="E152" s="9"/>
      <c r="F152" s="30"/>
      <c r="G152" s="9"/>
      <c r="H152" s="9"/>
      <c r="I152" s="30"/>
      <c r="J152" s="1"/>
      <c r="K152" s="1"/>
      <c r="L152" s="5"/>
    </row>
    <row r="153" spans="5:12" ht="15.75" thickBot="1" x14ac:dyDescent="0.3">
      <c r="F153" s="5"/>
      <c r="I153" s="5"/>
      <c r="J153" s="1"/>
      <c r="K153" s="1"/>
      <c r="L153" s="5"/>
    </row>
    <row r="154" spans="5:12" ht="24" thickBot="1" x14ac:dyDescent="0.4">
      <c r="E154" s="34" t="s">
        <v>10</v>
      </c>
      <c r="F154" s="35"/>
      <c r="G154" s="35"/>
      <c r="H154" s="35"/>
      <c r="I154" s="36"/>
      <c r="J154" s="1"/>
      <c r="K154" s="1"/>
      <c r="L154" s="5"/>
    </row>
    <row r="155" spans="5:12" ht="15.75" thickBot="1" x14ac:dyDescent="0.3">
      <c r="E155" s="44" t="s">
        <v>1</v>
      </c>
      <c r="F155" s="45"/>
      <c r="G155" s="45"/>
      <c r="H155" s="45" t="s">
        <v>2</v>
      </c>
      <c r="I155" s="46"/>
      <c r="J155" s="1"/>
      <c r="K155" s="1"/>
      <c r="L155" s="5"/>
    </row>
    <row r="156" spans="5:12" ht="15.75" thickBot="1" x14ac:dyDescent="0.3">
      <c r="E156" s="15" t="s">
        <v>3</v>
      </c>
      <c r="F156" s="16" t="s">
        <v>23</v>
      </c>
      <c r="G156" s="16" t="s">
        <v>22</v>
      </c>
      <c r="H156" s="16" t="s">
        <v>3</v>
      </c>
      <c r="I156" s="17" t="s">
        <v>0</v>
      </c>
      <c r="J156" s="1"/>
      <c r="K156" s="1"/>
      <c r="L156" s="5"/>
    </row>
    <row r="157" spans="5:12" x14ac:dyDescent="0.25">
      <c r="E157" s="8">
        <v>2022</v>
      </c>
      <c r="F157" s="20">
        <f>I157+G157</f>
        <v>-440</v>
      </c>
      <c r="G157" s="30">
        <v>-40</v>
      </c>
      <c r="H157" s="9">
        <v>2022</v>
      </c>
      <c r="I157" s="26">
        <v>-400</v>
      </c>
      <c r="J157" s="1"/>
      <c r="K157" s="1"/>
      <c r="L157" s="5"/>
    </row>
    <row r="158" spans="5:12" x14ac:dyDescent="0.25">
      <c r="E158" s="8">
        <v>2023</v>
      </c>
      <c r="F158" s="20">
        <f>I158+G158</f>
        <v>-464</v>
      </c>
      <c r="G158" s="30">
        <f>G157*110/100</f>
        <v>-44</v>
      </c>
      <c r="H158" s="9">
        <v>2023</v>
      </c>
      <c r="I158" s="26">
        <f>I157*105/100</f>
        <v>-420</v>
      </c>
      <c r="J158" s="1"/>
      <c r="K158" s="1"/>
      <c r="L158" s="5"/>
    </row>
    <row r="159" spans="5:12" x14ac:dyDescent="0.25">
      <c r="E159" s="8">
        <v>2024</v>
      </c>
      <c r="F159" s="20">
        <f>I159+G159</f>
        <v>-489.4</v>
      </c>
      <c r="G159" s="30">
        <f t="shared" ref="G159:G177" si="56">G158*110/100</f>
        <v>-48.4</v>
      </c>
      <c r="H159" s="9">
        <v>2024</v>
      </c>
      <c r="I159" s="26">
        <f t="shared" ref="I159:I177" si="57">I158*105/100</f>
        <v>-441</v>
      </c>
      <c r="K159" s="1"/>
      <c r="L159" s="5"/>
    </row>
    <row r="160" spans="5:12" x14ac:dyDescent="0.25">
      <c r="E160" s="8">
        <v>2025</v>
      </c>
      <c r="F160" s="20">
        <f>I160+G160</f>
        <v>-516.29</v>
      </c>
      <c r="G160" s="30">
        <f t="shared" si="56"/>
        <v>-53.24</v>
      </c>
      <c r="H160" s="9">
        <v>2025</v>
      </c>
      <c r="I160" s="26">
        <f t="shared" si="57"/>
        <v>-463.05</v>
      </c>
      <c r="K160" s="1"/>
      <c r="L160" s="5"/>
    </row>
    <row r="161" spans="5:12" x14ac:dyDescent="0.25">
      <c r="E161" s="8">
        <v>2026</v>
      </c>
      <c r="F161" s="20">
        <f>I161+G161</f>
        <v>-544.76649999999995</v>
      </c>
      <c r="G161" s="30">
        <f t="shared" si="56"/>
        <v>-58.564000000000007</v>
      </c>
      <c r="H161" s="9">
        <v>2026</v>
      </c>
      <c r="I161" s="26">
        <f t="shared" si="57"/>
        <v>-486.20249999999999</v>
      </c>
      <c r="K161" s="1"/>
      <c r="L161" s="5"/>
    </row>
    <row r="162" spans="5:12" x14ac:dyDescent="0.25">
      <c r="E162" s="8">
        <v>2027</v>
      </c>
      <c r="F162" s="20">
        <f>I162+G162</f>
        <v>-574.93302499999993</v>
      </c>
      <c r="G162" s="30">
        <f t="shared" si="56"/>
        <v>-64.420400000000015</v>
      </c>
      <c r="H162" s="9">
        <v>2027</v>
      </c>
      <c r="I162" s="26">
        <f t="shared" si="57"/>
        <v>-510.51262499999996</v>
      </c>
      <c r="K162" s="1"/>
      <c r="L162" s="5"/>
    </row>
    <row r="163" spans="5:12" x14ac:dyDescent="0.25">
      <c r="E163" s="8">
        <v>2028</v>
      </c>
      <c r="F163" s="20">
        <f>I163+G163</f>
        <v>-606.90069625000001</v>
      </c>
      <c r="G163" s="30">
        <f t="shared" si="56"/>
        <v>-70.862440000000021</v>
      </c>
      <c r="H163" s="9">
        <v>2028</v>
      </c>
      <c r="I163" s="26">
        <f t="shared" si="57"/>
        <v>-536.03825625000002</v>
      </c>
      <c r="K163" s="1"/>
      <c r="L163" s="5"/>
    </row>
    <row r="164" spans="5:12" x14ac:dyDescent="0.25">
      <c r="E164" s="8">
        <v>2029</v>
      </c>
      <c r="F164" s="20">
        <f>I164+G164</f>
        <v>-640.78885306250004</v>
      </c>
      <c r="G164" s="30">
        <f t="shared" si="56"/>
        <v>-77.948684000000014</v>
      </c>
      <c r="H164" s="9">
        <v>2029</v>
      </c>
      <c r="I164" s="26">
        <f t="shared" si="57"/>
        <v>-562.84016906249997</v>
      </c>
      <c r="K164" s="1"/>
      <c r="L164" s="5"/>
    </row>
    <row r="165" spans="5:12" x14ac:dyDescent="0.25">
      <c r="E165" s="8">
        <v>2030</v>
      </c>
      <c r="F165" s="20">
        <f>I165+G165</f>
        <v>-676.72572991562492</v>
      </c>
      <c r="G165" s="30">
        <f t="shared" si="56"/>
        <v>-85.743552400000013</v>
      </c>
      <c r="H165" s="9">
        <v>2030</v>
      </c>
      <c r="I165" s="26">
        <f t="shared" si="57"/>
        <v>-590.98217751562493</v>
      </c>
      <c r="K165" s="1"/>
      <c r="L165" s="5"/>
    </row>
    <row r="166" spans="5:12" x14ac:dyDescent="0.25">
      <c r="E166" s="8">
        <v>2031</v>
      </c>
      <c r="F166" s="20">
        <f>I166+G166</f>
        <v>-714.84919403140623</v>
      </c>
      <c r="G166" s="30">
        <f t="shared" si="56"/>
        <v>-94.317907640000016</v>
      </c>
      <c r="H166" s="9">
        <v>2031</v>
      </c>
      <c r="I166" s="26">
        <f t="shared" si="57"/>
        <v>-620.53128639140618</v>
      </c>
      <c r="K166" s="1"/>
      <c r="L166" s="5"/>
    </row>
    <row r="167" spans="5:12" x14ac:dyDescent="0.25">
      <c r="E167" s="8">
        <v>2032</v>
      </c>
      <c r="F167" s="20">
        <f>I167+G167</f>
        <v>-755.3075491149765</v>
      </c>
      <c r="G167" s="30">
        <f t="shared" si="56"/>
        <v>-103.74969840400001</v>
      </c>
      <c r="H167" s="9">
        <v>2032</v>
      </c>
      <c r="I167" s="26">
        <f t="shared" si="57"/>
        <v>-651.55785071097648</v>
      </c>
    </row>
    <row r="168" spans="5:12" x14ac:dyDescent="0.25">
      <c r="E168" s="8">
        <v>2033</v>
      </c>
      <c r="F168" s="20">
        <f t="shared" ref="F168:F177" si="58">I168+G168</f>
        <v>-798.26041149092521</v>
      </c>
      <c r="G168" s="30">
        <f t="shared" si="56"/>
        <v>-114.12466824440001</v>
      </c>
      <c r="H168" s="9">
        <v>2033</v>
      </c>
      <c r="I168" s="26">
        <f t="shared" si="57"/>
        <v>-684.13574324652518</v>
      </c>
    </row>
    <row r="169" spans="5:12" x14ac:dyDescent="0.25">
      <c r="E169" s="8">
        <v>2034</v>
      </c>
      <c r="F169" s="20">
        <f t="shared" si="58"/>
        <v>-843.87966547769145</v>
      </c>
      <c r="G169" s="30">
        <f t="shared" si="56"/>
        <v>-125.53713506884002</v>
      </c>
      <c r="H169" s="9">
        <v>2034</v>
      </c>
      <c r="I169" s="26">
        <f t="shared" si="57"/>
        <v>-718.34253040885142</v>
      </c>
    </row>
    <row r="170" spans="5:12" x14ac:dyDescent="0.25">
      <c r="E170" s="8">
        <v>2035</v>
      </c>
      <c r="F170" s="20">
        <f t="shared" si="58"/>
        <v>-892.35050550501796</v>
      </c>
      <c r="G170" s="30">
        <f t="shared" si="56"/>
        <v>-138.09084857572401</v>
      </c>
      <c r="H170" s="9">
        <v>2035</v>
      </c>
      <c r="I170" s="26">
        <f t="shared" si="57"/>
        <v>-754.25965692929401</v>
      </c>
    </row>
    <row r="171" spans="5:12" x14ac:dyDescent="0.25">
      <c r="E171" s="8">
        <v>2036</v>
      </c>
      <c r="F171" s="20">
        <f t="shared" si="58"/>
        <v>-943.87257320905508</v>
      </c>
      <c r="G171" s="30">
        <f t="shared" si="56"/>
        <v>-151.89993343329641</v>
      </c>
      <c r="H171" s="9">
        <v>2036</v>
      </c>
      <c r="I171" s="26">
        <f t="shared" si="57"/>
        <v>-791.97263977575869</v>
      </c>
    </row>
    <row r="172" spans="5:12" x14ac:dyDescent="0.25">
      <c r="E172" s="8">
        <v>2037</v>
      </c>
      <c r="F172" s="20">
        <f t="shared" si="58"/>
        <v>-998.66119854117278</v>
      </c>
      <c r="G172" s="30">
        <f t="shared" si="56"/>
        <v>-167.08992677662604</v>
      </c>
      <c r="H172" s="9">
        <v>2037</v>
      </c>
      <c r="I172" s="26">
        <f t="shared" si="57"/>
        <v>-831.57127176454674</v>
      </c>
    </row>
    <row r="173" spans="5:12" x14ac:dyDescent="0.25">
      <c r="E173" s="8">
        <v>2038</v>
      </c>
      <c r="F173" s="20">
        <f t="shared" si="58"/>
        <v>-1056.9487548070626</v>
      </c>
      <c r="G173" s="30">
        <f t="shared" si="56"/>
        <v>-183.79891945428867</v>
      </c>
      <c r="H173" s="9">
        <v>2038</v>
      </c>
      <c r="I173" s="26">
        <f t="shared" si="57"/>
        <v>-873.14983535277406</v>
      </c>
    </row>
    <row r="174" spans="5:12" x14ac:dyDescent="0.25">
      <c r="E174" s="8">
        <v>2039</v>
      </c>
      <c r="F174" s="20">
        <f t="shared" si="58"/>
        <v>-1118.9861385201302</v>
      </c>
      <c r="G174" s="30">
        <f t="shared" si="56"/>
        <v>-202.17881139971752</v>
      </c>
      <c r="H174" s="9">
        <v>2039</v>
      </c>
      <c r="I174" s="26">
        <f t="shared" si="57"/>
        <v>-916.80732712041276</v>
      </c>
    </row>
    <row r="175" spans="5:12" x14ac:dyDescent="0.25">
      <c r="E175" s="8">
        <v>2040</v>
      </c>
      <c r="F175" s="20">
        <f t="shared" si="58"/>
        <v>-1185.0443860161226</v>
      </c>
      <c r="G175" s="30">
        <f t="shared" si="56"/>
        <v>-222.3966925396893</v>
      </c>
      <c r="H175" s="9">
        <v>2040</v>
      </c>
      <c r="I175" s="26">
        <f t="shared" si="57"/>
        <v>-962.64769347643335</v>
      </c>
    </row>
    <row r="176" spans="5:12" x14ac:dyDescent="0.25">
      <c r="E176" s="8">
        <v>2041</v>
      </c>
      <c r="F176" s="20">
        <f t="shared" si="58"/>
        <v>-1255.4164399439132</v>
      </c>
      <c r="G176" s="30">
        <f t="shared" si="56"/>
        <v>-244.63636179365821</v>
      </c>
      <c r="H176" s="9">
        <v>2041</v>
      </c>
      <c r="I176" s="26">
        <f t="shared" si="57"/>
        <v>-1010.780078150255</v>
      </c>
    </row>
    <row r="177" spans="5:9" ht="15.75" thickBot="1" x14ac:dyDescent="0.3">
      <c r="E177" s="11">
        <v>2042</v>
      </c>
      <c r="F177" s="23">
        <f t="shared" si="58"/>
        <v>-1330.419080030792</v>
      </c>
      <c r="G177" s="28">
        <f t="shared" si="56"/>
        <v>-269.09999797302402</v>
      </c>
      <c r="H177" s="12">
        <v>2042</v>
      </c>
      <c r="I177" s="27">
        <f t="shared" si="57"/>
        <v>-1061.3190820577679</v>
      </c>
    </row>
    <row r="179" spans="5:9" ht="15.75" thickBot="1" x14ac:dyDescent="0.3"/>
    <row r="180" spans="5:9" ht="24" thickBot="1" x14ac:dyDescent="0.4">
      <c r="E180" s="34" t="s">
        <v>11</v>
      </c>
      <c r="F180" s="35"/>
      <c r="G180" s="35"/>
      <c r="H180" s="35"/>
      <c r="I180" s="36"/>
    </row>
    <row r="181" spans="5:9" ht="15.75" thickBot="1" x14ac:dyDescent="0.3">
      <c r="E181" s="44" t="s">
        <v>1</v>
      </c>
      <c r="F181" s="45"/>
      <c r="G181" s="33"/>
      <c r="H181" s="45" t="s">
        <v>2</v>
      </c>
      <c r="I181" s="46"/>
    </row>
    <row r="182" spans="5:9" ht="15.75" thickBot="1" x14ac:dyDescent="0.3">
      <c r="E182" s="11" t="s">
        <v>3</v>
      </c>
      <c r="F182" s="12" t="s">
        <v>0</v>
      </c>
      <c r="G182" s="12"/>
      <c r="H182" s="12" t="s">
        <v>3</v>
      </c>
      <c r="I182" s="13" t="s">
        <v>0</v>
      </c>
    </row>
    <row r="183" spans="5:9" x14ac:dyDescent="0.25">
      <c r="E183" s="8">
        <v>2022</v>
      </c>
      <c r="F183" s="30">
        <f>I183</f>
        <v>-500</v>
      </c>
      <c r="G183" s="9"/>
      <c r="H183" s="9">
        <v>2022</v>
      </c>
      <c r="I183" s="31">
        <v>-500</v>
      </c>
    </row>
    <row r="184" spans="5:9" x14ac:dyDescent="0.25">
      <c r="E184" s="8">
        <v>2023</v>
      </c>
      <c r="F184" s="30">
        <f t="shared" ref="F184:F193" si="59">I184*115/100</f>
        <v>-603.75</v>
      </c>
      <c r="G184" s="9"/>
      <c r="H184" s="9">
        <v>2023</v>
      </c>
      <c r="I184" s="31">
        <f>I183*105/100</f>
        <v>-525</v>
      </c>
    </row>
    <row r="185" spans="5:9" x14ac:dyDescent="0.25">
      <c r="E185" s="8">
        <v>2024</v>
      </c>
      <c r="F185" s="30">
        <f t="shared" si="59"/>
        <v>-633.9375</v>
      </c>
      <c r="G185" s="9"/>
      <c r="H185" s="9">
        <v>2024</v>
      </c>
      <c r="I185" s="31">
        <f>I184*105/100</f>
        <v>-551.25</v>
      </c>
    </row>
    <row r="186" spans="5:9" x14ac:dyDescent="0.25">
      <c r="E186" s="8">
        <v>2025</v>
      </c>
      <c r="F186" s="30">
        <f t="shared" si="59"/>
        <v>-665.63437499999998</v>
      </c>
      <c r="G186" s="9"/>
      <c r="H186" s="9">
        <v>2025</v>
      </c>
      <c r="I186" s="31">
        <f>I185*105/100</f>
        <v>-578.8125</v>
      </c>
    </row>
    <row r="187" spans="5:9" x14ac:dyDescent="0.25">
      <c r="E187" s="8">
        <v>2026</v>
      </c>
      <c r="F187" s="30">
        <f t="shared" si="59"/>
        <v>-698.91609374999996</v>
      </c>
      <c r="G187" s="9"/>
      <c r="H187" s="9">
        <v>2026</v>
      </c>
      <c r="I187" s="31">
        <f t="shared" ref="I187:I203" si="60">I186*105/100</f>
        <v>-607.75312499999995</v>
      </c>
    </row>
    <row r="188" spans="5:9" x14ac:dyDescent="0.25">
      <c r="E188" s="8">
        <v>2027</v>
      </c>
      <c r="F188" s="30">
        <f t="shared" si="59"/>
        <v>-733.86189843749992</v>
      </c>
      <c r="G188" s="9"/>
      <c r="H188" s="9">
        <v>2027</v>
      </c>
      <c r="I188" s="31">
        <f t="shared" si="60"/>
        <v>-638.14078124999992</v>
      </c>
    </row>
    <row r="189" spans="5:9" x14ac:dyDescent="0.25">
      <c r="E189" s="8">
        <v>2028</v>
      </c>
      <c r="F189" s="30">
        <f t="shared" si="59"/>
        <v>-770.55499335937498</v>
      </c>
      <c r="G189" s="9"/>
      <c r="H189" s="9">
        <v>2028</v>
      </c>
      <c r="I189" s="31">
        <f t="shared" si="60"/>
        <v>-670.04782031249999</v>
      </c>
    </row>
    <row r="190" spans="5:9" x14ac:dyDescent="0.25">
      <c r="E190" s="8">
        <v>2029</v>
      </c>
      <c r="F190" s="30">
        <f t="shared" si="59"/>
        <v>-809.08274302734367</v>
      </c>
      <c r="G190" s="9"/>
      <c r="H190" s="9">
        <v>2029</v>
      </c>
      <c r="I190" s="31">
        <f t="shared" si="60"/>
        <v>-703.55021132812499</v>
      </c>
    </row>
    <row r="191" spans="5:9" x14ac:dyDescent="0.25">
      <c r="E191" s="8">
        <v>2030</v>
      </c>
      <c r="F191" s="30">
        <f t="shared" si="59"/>
        <v>-849.53688017871104</v>
      </c>
      <c r="G191" s="9"/>
      <c r="H191" s="9">
        <v>2030</v>
      </c>
      <c r="I191" s="31">
        <f t="shared" si="60"/>
        <v>-738.72772189453133</v>
      </c>
    </row>
    <row r="192" spans="5:9" x14ac:dyDescent="0.25">
      <c r="E192" s="8">
        <v>2031</v>
      </c>
      <c r="F192" s="30">
        <f t="shared" si="59"/>
        <v>-892.01372418764663</v>
      </c>
      <c r="G192" s="9"/>
      <c r="H192" s="9">
        <v>2031</v>
      </c>
      <c r="I192" s="31">
        <f t="shared" si="60"/>
        <v>-775.6641079892579</v>
      </c>
    </row>
    <row r="193" spans="5:11" x14ac:dyDescent="0.25">
      <c r="E193" s="8">
        <v>2032</v>
      </c>
      <c r="F193" s="30">
        <f t="shared" si="59"/>
        <v>-936.61441039702879</v>
      </c>
      <c r="G193" s="9"/>
      <c r="H193" s="9">
        <v>2032</v>
      </c>
      <c r="I193" s="31">
        <f t="shared" si="60"/>
        <v>-814.44731338872077</v>
      </c>
    </row>
    <row r="194" spans="5:11" x14ac:dyDescent="0.25">
      <c r="E194" s="8">
        <v>2033</v>
      </c>
      <c r="F194" s="30">
        <f t="shared" ref="F194:F203" si="61">I194*115/100</f>
        <v>-983.44513091688032</v>
      </c>
      <c r="G194" s="9"/>
      <c r="H194" s="9">
        <v>2033</v>
      </c>
      <c r="I194" s="31">
        <f t="shared" si="60"/>
        <v>-855.16967905815682</v>
      </c>
    </row>
    <row r="195" spans="5:11" x14ac:dyDescent="0.25">
      <c r="E195" s="8">
        <v>2034</v>
      </c>
      <c r="F195" s="30">
        <f t="shared" si="61"/>
        <v>-1032.6173874627243</v>
      </c>
      <c r="G195" s="9"/>
      <c r="H195" s="9">
        <v>2034</v>
      </c>
      <c r="I195" s="31">
        <f t="shared" si="60"/>
        <v>-897.92816301106461</v>
      </c>
    </row>
    <row r="196" spans="5:11" x14ac:dyDescent="0.25">
      <c r="E196" s="8">
        <v>2035</v>
      </c>
      <c r="F196" s="30">
        <f t="shared" si="61"/>
        <v>-1084.2482568358603</v>
      </c>
      <c r="G196" s="9"/>
      <c r="H196" s="9">
        <v>2035</v>
      </c>
      <c r="I196" s="31">
        <f t="shared" si="60"/>
        <v>-942.82457116161777</v>
      </c>
    </row>
    <row r="197" spans="5:11" x14ac:dyDescent="0.25">
      <c r="E197" s="8">
        <v>2036</v>
      </c>
      <c r="F197" s="30">
        <f t="shared" si="61"/>
        <v>-1138.4606696776534</v>
      </c>
      <c r="G197" s="9"/>
      <c r="H197" s="9">
        <v>2036</v>
      </c>
      <c r="I197" s="31">
        <f t="shared" si="60"/>
        <v>-989.96579971969868</v>
      </c>
    </row>
    <row r="198" spans="5:11" x14ac:dyDescent="0.25">
      <c r="E198" s="8">
        <v>2037</v>
      </c>
      <c r="F198" s="30">
        <f t="shared" si="61"/>
        <v>-1195.383703161536</v>
      </c>
      <c r="G198" s="9"/>
      <c r="H198" s="9">
        <v>2037</v>
      </c>
      <c r="I198" s="31">
        <f t="shared" si="60"/>
        <v>-1039.4640897056836</v>
      </c>
    </row>
    <row r="199" spans="5:11" x14ac:dyDescent="0.25">
      <c r="E199" s="8">
        <v>2038</v>
      </c>
      <c r="F199" s="30">
        <f t="shared" si="61"/>
        <v>-1255.1528883196129</v>
      </c>
      <c r="G199" s="9"/>
      <c r="H199" s="9">
        <v>2038</v>
      </c>
      <c r="I199" s="31">
        <f t="shared" si="60"/>
        <v>-1091.4372941909678</v>
      </c>
    </row>
    <row r="200" spans="5:11" x14ac:dyDescent="0.25">
      <c r="E200" s="8">
        <v>2039</v>
      </c>
      <c r="F200" s="30">
        <f t="shared" si="61"/>
        <v>-1317.9105327355937</v>
      </c>
      <c r="G200" s="9"/>
      <c r="H200" s="9">
        <v>2039</v>
      </c>
      <c r="I200" s="31">
        <f t="shared" si="60"/>
        <v>-1146.0091589005162</v>
      </c>
    </row>
    <row r="201" spans="5:11" x14ac:dyDescent="0.25">
      <c r="E201" s="8">
        <v>2040</v>
      </c>
      <c r="F201" s="30">
        <f t="shared" si="61"/>
        <v>-1383.8060593723733</v>
      </c>
      <c r="G201" s="9"/>
      <c r="H201" s="9">
        <v>2040</v>
      </c>
      <c r="I201" s="31">
        <f t="shared" si="60"/>
        <v>-1203.309616845542</v>
      </c>
    </row>
    <row r="202" spans="5:11" x14ac:dyDescent="0.25">
      <c r="E202" s="8">
        <v>2041</v>
      </c>
      <c r="F202" s="30">
        <f t="shared" si="61"/>
        <v>-1452.9963623409919</v>
      </c>
      <c r="G202" s="9"/>
      <c r="H202" s="9">
        <v>2041</v>
      </c>
      <c r="I202" s="31">
        <f t="shared" si="60"/>
        <v>-1263.475097687819</v>
      </c>
    </row>
    <row r="203" spans="5:11" ht="15.75" thickBot="1" x14ac:dyDescent="0.3">
      <c r="E203" s="11">
        <v>2042</v>
      </c>
      <c r="F203" s="28">
        <f t="shared" si="61"/>
        <v>-1525.6461804580415</v>
      </c>
      <c r="G203" s="12"/>
      <c r="H203" s="12">
        <v>2042</v>
      </c>
      <c r="I203" s="29">
        <f t="shared" si="60"/>
        <v>-1326.64885257221</v>
      </c>
    </row>
    <row r="205" spans="5:11" ht="15.75" thickBot="1" x14ac:dyDescent="0.3"/>
    <row r="206" spans="5:11" ht="24" thickBot="1" x14ac:dyDescent="0.4">
      <c r="E206" s="42" t="s">
        <v>24</v>
      </c>
      <c r="F206" s="43"/>
      <c r="G206" s="43"/>
      <c r="H206" s="43"/>
      <c r="I206" s="43"/>
      <c r="J206" s="43"/>
      <c r="K206" s="50"/>
    </row>
    <row r="207" spans="5:11" ht="15.75" thickBot="1" x14ac:dyDescent="0.3">
      <c r="E207" s="49" t="s">
        <v>1</v>
      </c>
      <c r="F207" s="47"/>
      <c r="G207" s="47"/>
      <c r="H207" s="32"/>
      <c r="I207" s="47" t="s">
        <v>2</v>
      </c>
      <c r="J207" s="47"/>
      <c r="K207" s="48"/>
    </row>
    <row r="208" spans="5:11" ht="15.75" thickBot="1" x14ac:dyDescent="0.3">
      <c r="E208" s="15" t="s">
        <v>3</v>
      </c>
      <c r="F208" s="16" t="s">
        <v>0</v>
      </c>
      <c r="G208" s="16" t="s">
        <v>26</v>
      </c>
      <c r="H208" s="16" t="s">
        <v>16</v>
      </c>
      <c r="I208" s="16" t="s">
        <v>3</v>
      </c>
      <c r="J208" s="16" t="s">
        <v>25</v>
      </c>
      <c r="K208" s="17" t="s">
        <v>0</v>
      </c>
    </row>
    <row r="209" spans="2:12" x14ac:dyDescent="0.25">
      <c r="E209" s="8">
        <v>2022</v>
      </c>
      <c r="F209" s="30">
        <f>-(H209+G209)*5/100</f>
        <v>-375</v>
      </c>
      <c r="G209" s="30">
        <v>7500</v>
      </c>
      <c r="H209" s="30"/>
      <c r="I209" s="9">
        <v>2022</v>
      </c>
      <c r="J209" s="30">
        <v>7500</v>
      </c>
      <c r="K209" s="31">
        <f>-J209*5/100</f>
        <v>-375</v>
      </c>
    </row>
    <row r="210" spans="2:12" x14ac:dyDescent="0.25">
      <c r="E210" s="8">
        <v>2023</v>
      </c>
      <c r="F210" s="30">
        <f>-(H210+G210)*5/100</f>
        <v>-419.76875000000001</v>
      </c>
      <c r="G210" s="30">
        <v>8145.375</v>
      </c>
      <c r="H210" s="30">
        <v>250</v>
      </c>
      <c r="I210" s="9">
        <v>2023</v>
      </c>
      <c r="J210" s="30">
        <v>8084.4750000000004</v>
      </c>
      <c r="K210" s="31">
        <f t="shared" ref="K210:K219" si="62">-J210*5/100</f>
        <v>-404.22375</v>
      </c>
    </row>
    <row r="211" spans="2:12" x14ac:dyDescent="0.25">
      <c r="E211" s="8">
        <v>2024</v>
      </c>
      <c r="F211" s="30">
        <f t="shared" ref="F211:F219" si="63">-(H211+G211)*5/100</f>
        <v>-456.24852656249988</v>
      </c>
      <c r="G211" s="30">
        <v>8850.920531249998</v>
      </c>
      <c r="H211" s="30">
        <v>274.05</v>
      </c>
      <c r="I211" s="9">
        <v>2024</v>
      </c>
      <c r="J211" s="30">
        <v>8716.1671012499992</v>
      </c>
      <c r="K211" s="31">
        <f t="shared" si="62"/>
        <v>-435.80835506249997</v>
      </c>
    </row>
    <row r="212" spans="2:12" x14ac:dyDescent="0.25">
      <c r="E212" s="8">
        <v>2025</v>
      </c>
      <c r="F212" s="30">
        <f t="shared" si="63"/>
        <v>-496.15363956210933</v>
      </c>
      <c r="G212" s="30">
        <v>9622.6591812421866</v>
      </c>
      <c r="H212" s="30">
        <v>300.41361000000001</v>
      </c>
      <c r="I212" s="9">
        <v>2025</v>
      </c>
      <c r="J212" s="30">
        <v>9399.0262212511861</v>
      </c>
      <c r="K212" s="31">
        <f t="shared" si="62"/>
        <v>-469.95131106255934</v>
      </c>
    </row>
    <row r="213" spans="2:12" x14ac:dyDescent="0.25">
      <c r="E213" s="8">
        <v>2026</v>
      </c>
      <c r="F213" s="30">
        <f t="shared" si="63"/>
        <v>-539.828182728657</v>
      </c>
      <c r="G213" s="30">
        <v>10467.250255291141</v>
      </c>
      <c r="H213" s="30">
        <v>329.31339928199998</v>
      </c>
      <c r="I213" s="9">
        <v>2026</v>
      </c>
      <c r="J213" s="30">
        <v>10137.343311396095</v>
      </c>
      <c r="K213" s="31">
        <f t="shared" si="62"/>
        <v>-506.86716556980468</v>
      </c>
    </row>
    <row r="214" spans="2:12" x14ac:dyDescent="0.25">
      <c r="E214" s="8">
        <v>2027</v>
      </c>
      <c r="F214" s="30">
        <f t="shared" si="63"/>
        <v>-587.65265171912642</v>
      </c>
      <c r="G214" s="30">
        <v>11392.0596860896</v>
      </c>
      <c r="H214" s="30">
        <v>360.99334829292837</v>
      </c>
      <c r="I214" s="9">
        <v>2027</v>
      </c>
      <c r="J214" s="30">
        <v>10935.780603586623</v>
      </c>
      <c r="K214" s="31">
        <f t="shared" si="62"/>
        <v>-546.78903017933112</v>
      </c>
      <c r="L214" s="5"/>
    </row>
    <row r="215" spans="2:12" x14ac:dyDescent="0.25">
      <c r="B215" s="6"/>
      <c r="E215" s="8">
        <v>2028</v>
      </c>
      <c r="F215" s="30">
        <f t="shared" si="63"/>
        <v>-640.04793577502699</v>
      </c>
      <c r="G215" s="30">
        <v>12405.237807101832</v>
      </c>
      <c r="H215" s="30">
        <v>395.7209083987081</v>
      </c>
      <c r="I215" s="9">
        <v>2028</v>
      </c>
      <c r="J215" s="30">
        <v>11799.404598201332</v>
      </c>
      <c r="K215" s="31">
        <f t="shared" si="62"/>
        <v>-589.97022991006668</v>
      </c>
    </row>
    <row r="216" spans="2:12" x14ac:dyDescent="0.25">
      <c r="B216" s="6"/>
      <c r="E216" s="8">
        <v>2029</v>
      </c>
      <c r="F216" s="30">
        <f t="shared" si="63"/>
        <v>-697.47975736336082</v>
      </c>
      <c r="G216" s="30">
        <v>13515.805887480554</v>
      </c>
      <c r="H216" s="30">
        <v>433.78925978666388</v>
      </c>
      <c r="I216" s="9">
        <v>2029</v>
      </c>
      <c r="J216" s="30">
        <v>12733.722046059116</v>
      </c>
      <c r="K216" s="31">
        <f t="shared" si="62"/>
        <v>-636.68610230295587</v>
      </c>
    </row>
    <row r="217" spans="2:12" x14ac:dyDescent="0.25">
      <c r="B217" s="6"/>
      <c r="E217" s="8">
        <v>2030</v>
      </c>
      <c r="F217" s="30">
        <f t="shared" si="63"/>
        <v>-760.46361080693839</v>
      </c>
      <c r="G217" s="30">
        <v>14733.752429560625</v>
      </c>
      <c r="H217" s="30">
        <v>475.5197865781409</v>
      </c>
      <c r="I217" s="9">
        <v>2030</v>
      </c>
      <c r="J217" s="30">
        <v>13744.719200603155</v>
      </c>
      <c r="K217" s="31">
        <f t="shared" si="62"/>
        <v>-687.23596003015768</v>
      </c>
    </row>
    <row r="218" spans="2:12" x14ac:dyDescent="0.25">
      <c r="B218" s="6"/>
      <c r="E218" s="8">
        <v>2031</v>
      </c>
      <c r="F218" s="30">
        <f t="shared" si="63"/>
        <v>-829.57025676796911</v>
      </c>
      <c r="G218" s="30">
        <v>16070.140345312426</v>
      </c>
      <c r="H218" s="30">
        <v>521.26479004695807</v>
      </c>
      <c r="I218" s="9">
        <v>2031</v>
      </c>
      <c r="J218" s="30">
        <v>14838.904642325972</v>
      </c>
      <c r="K218" s="31">
        <f t="shared" si="62"/>
        <v>-741.9452321162986</v>
      </c>
    </row>
    <row r="219" spans="2:12" x14ac:dyDescent="0.25">
      <c r="B219" s="6"/>
      <c r="E219" s="8">
        <v>2032</v>
      </c>
      <c r="F219" s="30">
        <f t="shared" si="63"/>
        <v>-905.43183598340431</v>
      </c>
      <c r="G219" s="30">
        <v>17537.226256818612</v>
      </c>
      <c r="H219" s="30">
        <v>571.41046284947538</v>
      </c>
      <c r="I219" s="9">
        <v>2032</v>
      </c>
      <c r="J219" s="30">
        <v>16023.356005684102</v>
      </c>
      <c r="K219" s="31">
        <f t="shared" si="62"/>
        <v>-801.16780028420499</v>
      </c>
    </row>
    <row r="220" spans="2:12" x14ac:dyDescent="0.25">
      <c r="B220" s="6"/>
      <c r="E220" s="8">
        <v>2033</v>
      </c>
      <c r="F220" s="30">
        <f t="shared" ref="F220:F229" si="64">-(H220+G220)*5/100</f>
        <v>-965.45616928574691</v>
      </c>
      <c r="G220" s="30">
        <v>18697.925952434402</v>
      </c>
      <c r="H220" s="30">
        <v>611.19743328053801</v>
      </c>
      <c r="I220" s="9">
        <v>2033</v>
      </c>
      <c r="J220" s="30">
        <v>16993.946921944502</v>
      </c>
      <c r="K220" s="31">
        <f t="shared" ref="K220:K229" si="65">-J220*5/100</f>
        <v>-849.69734609722514</v>
      </c>
    </row>
    <row r="221" spans="2:12" x14ac:dyDescent="0.25">
      <c r="B221" s="6"/>
      <c r="E221" s="8">
        <v>2034</v>
      </c>
      <c r="F221" s="30">
        <f t="shared" si="64"/>
        <v>-1031.7419992678861</v>
      </c>
      <c r="G221" s="30">
        <v>19979.757088161001</v>
      </c>
      <c r="H221" s="30">
        <v>655.08289719672098</v>
      </c>
      <c r="I221" s="9">
        <v>2034</v>
      </c>
      <c r="J221" s="30">
        <v>18049.2554630677</v>
      </c>
      <c r="K221" s="31">
        <f t="shared" si="65"/>
        <v>-902.46277315338511</v>
      </c>
    </row>
    <row r="222" spans="2:12" x14ac:dyDescent="0.25">
      <c r="B222" s="6"/>
      <c r="E222" s="8">
        <v>2035</v>
      </c>
      <c r="F222" s="30">
        <f t="shared" si="64"/>
        <v>-1098.0278292500202</v>
      </c>
      <c r="G222" s="30">
        <v>21261.588223887498</v>
      </c>
      <c r="H222" s="30">
        <v>698.96836111290395</v>
      </c>
      <c r="I222" s="9">
        <v>2035</v>
      </c>
      <c r="J222" s="30">
        <v>19104.564004190899</v>
      </c>
      <c r="K222" s="31">
        <f t="shared" si="65"/>
        <v>-955.22820020954498</v>
      </c>
    </row>
    <row r="223" spans="2:12" x14ac:dyDescent="0.25">
      <c r="B223" s="6"/>
      <c r="E223" s="8">
        <v>2036</v>
      </c>
      <c r="F223" s="30">
        <f t="shared" si="64"/>
        <v>-1164.3136592321544</v>
      </c>
      <c r="G223" s="30">
        <v>22543.419359613999</v>
      </c>
      <c r="H223" s="30">
        <v>742.85382502908703</v>
      </c>
      <c r="I223" s="9">
        <v>2036</v>
      </c>
      <c r="J223" s="30">
        <v>20159.8725453142</v>
      </c>
      <c r="K223" s="31">
        <f t="shared" si="65"/>
        <v>-1007.99362726571</v>
      </c>
    </row>
    <row r="224" spans="2:12" x14ac:dyDescent="0.25">
      <c r="B224" s="6"/>
      <c r="E224" s="8">
        <v>2037</v>
      </c>
      <c r="F224" s="30">
        <f t="shared" si="64"/>
        <v>-1230.5994892142935</v>
      </c>
      <c r="G224" s="30">
        <v>23825.250495340599</v>
      </c>
      <c r="H224" s="30">
        <v>786.73928894527</v>
      </c>
      <c r="I224" s="9">
        <v>2037</v>
      </c>
      <c r="J224" s="30">
        <v>21215.181086437398</v>
      </c>
      <c r="K224" s="31">
        <f t="shared" si="65"/>
        <v>-1060.7590543218698</v>
      </c>
    </row>
    <row r="225" spans="2:11" x14ac:dyDescent="0.25">
      <c r="B225" s="6"/>
      <c r="E225" s="8">
        <v>2038</v>
      </c>
      <c r="F225" s="30">
        <f t="shared" si="64"/>
        <v>-1296.8853191964276</v>
      </c>
      <c r="G225" s="30">
        <v>25107.0816310671</v>
      </c>
      <c r="H225" s="30">
        <v>830.62475286145298</v>
      </c>
      <c r="I225" s="9">
        <v>2038</v>
      </c>
      <c r="J225" s="30">
        <v>22270.489627560699</v>
      </c>
      <c r="K225" s="31">
        <f t="shared" si="65"/>
        <v>-1113.524481378035</v>
      </c>
    </row>
    <row r="226" spans="2:11" x14ac:dyDescent="0.25">
      <c r="B226" s="6"/>
      <c r="E226" s="8">
        <v>2039</v>
      </c>
      <c r="F226" s="30">
        <f t="shared" si="64"/>
        <v>-1363.1711491785668</v>
      </c>
      <c r="G226" s="30">
        <v>26388.912766793699</v>
      </c>
      <c r="H226" s="30">
        <v>874.51021677763504</v>
      </c>
      <c r="I226" s="9">
        <v>2039</v>
      </c>
      <c r="J226" s="30">
        <v>23325.798168683901</v>
      </c>
      <c r="K226" s="31">
        <f t="shared" si="65"/>
        <v>-1166.289908434195</v>
      </c>
    </row>
    <row r="227" spans="2:11" x14ac:dyDescent="0.25">
      <c r="B227" s="6"/>
      <c r="E227" s="8">
        <v>2040</v>
      </c>
      <c r="F227" s="30">
        <f t="shared" si="64"/>
        <v>-1429.4569791607009</v>
      </c>
      <c r="G227" s="30">
        <v>27670.7439025202</v>
      </c>
      <c r="H227" s="30">
        <v>918.39568069381801</v>
      </c>
      <c r="I227" s="9">
        <v>2040</v>
      </c>
      <c r="J227" s="30">
        <v>24381.106709807202</v>
      </c>
      <c r="K227" s="31">
        <f t="shared" si="65"/>
        <v>-1219.0553354903602</v>
      </c>
    </row>
    <row r="228" spans="2:11" x14ac:dyDescent="0.25">
      <c r="B228" s="6"/>
      <c r="E228" s="8">
        <v>2041</v>
      </c>
      <c r="F228" s="30">
        <f t="shared" si="64"/>
        <v>-1495.7428091428401</v>
      </c>
      <c r="G228" s="30">
        <v>28952.5750382468</v>
      </c>
      <c r="H228" s="30">
        <v>962.28114461000098</v>
      </c>
      <c r="I228" s="9">
        <v>2041</v>
      </c>
      <c r="J228" s="30">
        <v>25436.4152509304</v>
      </c>
      <c r="K228" s="31">
        <f t="shared" si="65"/>
        <v>-1271.82076254652</v>
      </c>
    </row>
    <row r="229" spans="2:11" ht="15.75" thickBot="1" x14ac:dyDescent="0.3">
      <c r="B229" s="6"/>
      <c r="E229" s="11">
        <v>2042</v>
      </c>
      <c r="F229" s="28">
        <f t="shared" si="64"/>
        <v>-1562.0286391249738</v>
      </c>
      <c r="G229" s="28">
        <v>30234.406173973301</v>
      </c>
      <c r="H229" s="28">
        <v>1006.16660852618</v>
      </c>
      <c r="I229" s="12">
        <v>2042</v>
      </c>
      <c r="J229" s="28">
        <v>26491.723792053701</v>
      </c>
      <c r="K229" s="29">
        <f t="shared" si="65"/>
        <v>-1324.586189602685</v>
      </c>
    </row>
    <row r="230" spans="2:11" x14ac:dyDescent="0.25">
      <c r="B230" s="6"/>
      <c r="F230" s="5"/>
      <c r="G230" s="5"/>
      <c r="H230" s="5"/>
      <c r="J230" s="5"/>
      <c r="K230" s="5"/>
    </row>
    <row r="231" spans="2:11" ht="15.75" thickBot="1" x14ac:dyDescent="0.3">
      <c r="B231" s="6"/>
      <c r="F231" s="5"/>
      <c r="G231" s="5"/>
      <c r="H231" s="5"/>
      <c r="J231" s="5"/>
      <c r="K231" s="5"/>
    </row>
    <row r="232" spans="2:11" ht="24" thickBot="1" x14ac:dyDescent="0.4">
      <c r="B232" s="6"/>
      <c r="E232" s="42" t="s">
        <v>27</v>
      </c>
      <c r="F232" s="43"/>
      <c r="G232" s="43"/>
      <c r="H232" s="43"/>
      <c r="I232" s="43"/>
      <c r="J232" s="43"/>
      <c r="K232" s="50"/>
    </row>
    <row r="233" spans="2:11" ht="15.75" thickBot="1" x14ac:dyDescent="0.3">
      <c r="B233" s="6"/>
      <c r="E233" s="44" t="s">
        <v>1</v>
      </c>
      <c r="F233" s="45"/>
      <c r="G233" s="45"/>
      <c r="H233" s="16"/>
      <c r="I233" s="45" t="s">
        <v>2</v>
      </c>
      <c r="J233" s="45"/>
      <c r="K233" s="46"/>
    </row>
    <row r="234" spans="2:11" ht="15.75" thickBot="1" x14ac:dyDescent="0.3">
      <c r="E234" s="11" t="s">
        <v>3</v>
      </c>
      <c r="F234" s="12" t="s">
        <v>0</v>
      </c>
      <c r="G234" s="12" t="s">
        <v>26</v>
      </c>
      <c r="H234" s="12" t="s">
        <v>16</v>
      </c>
      <c r="I234" s="12" t="s">
        <v>3</v>
      </c>
      <c r="J234" s="13" t="s">
        <v>0</v>
      </c>
      <c r="K234" s="13" t="s">
        <v>25</v>
      </c>
    </row>
    <row r="235" spans="2:11" x14ac:dyDescent="0.25">
      <c r="E235" s="8">
        <v>2022</v>
      </c>
      <c r="F235" s="30">
        <f>-(G235+H235)*10/100</f>
        <v>-750</v>
      </c>
      <c r="G235" s="30">
        <v>7500</v>
      </c>
      <c r="H235" s="30"/>
      <c r="I235" s="9">
        <v>2022</v>
      </c>
      <c r="J235" s="31">
        <f>-(K235*10/100)</f>
        <v>-750</v>
      </c>
      <c r="K235" s="31">
        <v>7500</v>
      </c>
    </row>
    <row r="236" spans="2:11" x14ac:dyDescent="0.25">
      <c r="E236" s="8">
        <v>2023</v>
      </c>
      <c r="F236" s="30">
        <f>-(G236+H236)*10/100</f>
        <v>-839.53750000000002</v>
      </c>
      <c r="G236" s="30">
        <v>8145.375</v>
      </c>
      <c r="H236" s="30">
        <v>250</v>
      </c>
      <c r="I236" s="9">
        <v>2023</v>
      </c>
      <c r="J236" s="31">
        <f>-(K236*10/100)</f>
        <v>-808.44749999999999</v>
      </c>
      <c r="K236" s="31">
        <v>8084.4750000000004</v>
      </c>
    </row>
    <row r="237" spans="2:11" x14ac:dyDescent="0.25">
      <c r="E237" s="8">
        <v>2024</v>
      </c>
      <c r="F237" s="30">
        <f>-(G237+H237)*10/100</f>
        <v>-912.49705312499975</v>
      </c>
      <c r="G237" s="30">
        <v>8850.920531249998</v>
      </c>
      <c r="H237" s="30">
        <v>274.05</v>
      </c>
      <c r="I237" s="9">
        <v>2024</v>
      </c>
      <c r="J237" s="31">
        <f>-(K237*10/100)</f>
        <v>-871.61671012499994</v>
      </c>
      <c r="K237" s="31">
        <v>8716.1671012499992</v>
      </c>
    </row>
    <row r="238" spans="2:11" x14ac:dyDescent="0.25">
      <c r="E238" s="8">
        <v>2025</v>
      </c>
      <c r="F238" s="30">
        <f>-(G238+H238)*10/100</f>
        <v>-992.30727912421867</v>
      </c>
      <c r="G238" s="30">
        <v>9622.6591812421866</v>
      </c>
      <c r="H238" s="30">
        <v>300.41361000000001</v>
      </c>
      <c r="I238" s="9">
        <v>2025</v>
      </c>
      <c r="J238" s="31">
        <f>-(K238*10/100)</f>
        <v>-939.90262212511868</v>
      </c>
      <c r="K238" s="31">
        <v>9399.0262212511861</v>
      </c>
    </row>
    <row r="239" spans="2:11" x14ac:dyDescent="0.25">
      <c r="E239" s="8">
        <v>2026</v>
      </c>
      <c r="F239" s="30">
        <f>-(G239+H239)*10/100</f>
        <v>-1079.656365457314</v>
      </c>
      <c r="G239" s="30">
        <v>10467.250255291141</v>
      </c>
      <c r="H239" s="30">
        <v>329.31339928199998</v>
      </c>
      <c r="I239" s="9">
        <v>2026</v>
      </c>
      <c r="J239" s="31">
        <f>-(K239*10/100)</f>
        <v>-1013.7343311396094</v>
      </c>
      <c r="K239" s="31">
        <v>10137.343311396095</v>
      </c>
    </row>
    <row r="240" spans="2:11" x14ac:dyDescent="0.25">
      <c r="E240" s="8">
        <v>2027</v>
      </c>
      <c r="F240" s="30">
        <f>-(G240+H240)*10/100</f>
        <v>-1175.3053034382528</v>
      </c>
      <c r="G240" s="30">
        <v>11392.0596860896</v>
      </c>
      <c r="H240" s="30">
        <v>360.99334829292837</v>
      </c>
      <c r="I240" s="9">
        <v>2027</v>
      </c>
      <c r="J240" s="31">
        <f>-(K240*10/100)</f>
        <v>-1093.5780603586622</v>
      </c>
      <c r="K240" s="31">
        <v>10935.780603586623</v>
      </c>
    </row>
    <row r="241" spans="2:11" ht="15.75" thickBot="1" x14ac:dyDescent="0.3">
      <c r="E241" s="8">
        <v>2028</v>
      </c>
      <c r="F241" s="30">
        <f>-(G241+H241)*10/100</f>
        <v>-1280.095871550054</v>
      </c>
      <c r="G241" s="30">
        <v>12405.237807101832</v>
      </c>
      <c r="H241" s="30">
        <v>395.7209083987081</v>
      </c>
      <c r="I241" s="9">
        <v>2028</v>
      </c>
      <c r="J241" s="31">
        <f>-(K241*10/100)</f>
        <v>-1179.9404598201334</v>
      </c>
      <c r="K241" s="31">
        <v>11799.404598201332</v>
      </c>
    </row>
    <row r="242" spans="2:11" x14ac:dyDescent="0.25">
      <c r="E242" s="8">
        <v>2029</v>
      </c>
      <c r="F242" s="30">
        <f>-(G242+H242)*10/100</f>
        <v>-1394.9595147267216</v>
      </c>
      <c r="G242" s="30">
        <v>13515.805887480554</v>
      </c>
      <c r="H242" s="30">
        <v>433.78925978666388</v>
      </c>
      <c r="I242" s="9">
        <v>2029</v>
      </c>
      <c r="J242" s="30">
        <f>-(K242*10/100)</f>
        <v>-1273.3722046059117</v>
      </c>
      <c r="K242" s="70">
        <v>12733.722046059116</v>
      </c>
    </row>
    <row r="243" spans="2:11" x14ac:dyDescent="0.25">
      <c r="E243" s="8">
        <v>2030</v>
      </c>
      <c r="F243" s="30">
        <f>-(G243+H243)*10/100</f>
        <v>-1520.9272216138768</v>
      </c>
      <c r="G243" s="30">
        <v>14733.752429560625</v>
      </c>
      <c r="H243" s="30">
        <v>475.5197865781409</v>
      </c>
      <c r="I243" s="9">
        <v>2030</v>
      </c>
      <c r="J243" s="30">
        <f>-(K243*10/100)</f>
        <v>-1374.4719200603154</v>
      </c>
      <c r="K243" s="71">
        <v>13744.719200603155</v>
      </c>
    </row>
    <row r="244" spans="2:11" x14ac:dyDescent="0.25">
      <c r="E244" s="8">
        <v>2031</v>
      </c>
      <c r="F244" s="30">
        <f>-(G244+H244)*10/100</f>
        <v>-1659.1405135359382</v>
      </c>
      <c r="G244" s="30">
        <v>16070.140345312426</v>
      </c>
      <c r="H244" s="30">
        <v>521.26479004695807</v>
      </c>
      <c r="I244" s="9">
        <v>2031</v>
      </c>
      <c r="J244" s="30">
        <f>-(K244*10/100)</f>
        <v>-1483.8904642325972</v>
      </c>
      <c r="K244" s="71">
        <v>14838.904642325972</v>
      </c>
    </row>
    <row r="245" spans="2:11" x14ac:dyDescent="0.25">
      <c r="E245" s="8">
        <v>2032</v>
      </c>
      <c r="F245" s="30">
        <f>-(G245+H245)*10/100</f>
        <v>-1810.8636719668086</v>
      </c>
      <c r="G245" s="30">
        <v>17537.226256818612</v>
      </c>
      <c r="H245" s="30">
        <v>571.41046284947538</v>
      </c>
      <c r="I245" s="9">
        <v>2032</v>
      </c>
      <c r="J245" s="30">
        <f>-(K245*10/100)</f>
        <v>-1602.33560056841</v>
      </c>
      <c r="K245" s="71">
        <v>16023.356005684102</v>
      </c>
    </row>
    <row r="246" spans="2:11" x14ac:dyDescent="0.25">
      <c r="B246" s="6"/>
      <c r="E246" s="8">
        <v>2033</v>
      </c>
      <c r="F246" s="30">
        <f t="shared" ref="F246:F255" si="66">-(G246+H246)*10/100</f>
        <v>-1942.9541713714123</v>
      </c>
      <c r="G246" s="30">
        <v>18814.393485734501</v>
      </c>
      <c r="H246" s="30">
        <v>615.14822797962302</v>
      </c>
      <c r="I246" s="9">
        <v>2033</v>
      </c>
      <c r="J246" s="30">
        <f t="shared" ref="J246:J255" si="67">-(K246*10/100)</f>
        <v>-1707.5947303817497</v>
      </c>
      <c r="K246" s="71">
        <v>17075.947303817498</v>
      </c>
    </row>
    <row r="247" spans="2:11" x14ac:dyDescent="0.25">
      <c r="B247" s="6"/>
      <c r="E247" s="8">
        <v>2034</v>
      </c>
      <c r="F247" s="30">
        <f t="shared" si="66"/>
        <v>-2081.5467477356447</v>
      </c>
      <c r="G247" s="30">
        <v>20154.458388111099</v>
      </c>
      <c r="H247" s="30">
        <v>661.00908924534804</v>
      </c>
      <c r="I247" s="9">
        <v>2034</v>
      </c>
      <c r="J247" s="30">
        <f t="shared" si="67"/>
        <v>-1817.2256035877301</v>
      </c>
      <c r="K247" s="71">
        <v>18172.256035877301</v>
      </c>
    </row>
    <row r="248" spans="2:11" x14ac:dyDescent="0.25">
      <c r="B248" s="6"/>
      <c r="E248" s="8">
        <v>2035</v>
      </c>
      <c r="F248" s="30">
        <f t="shared" si="66"/>
        <v>-2220.1393240998777</v>
      </c>
      <c r="G248" s="30">
        <v>21494.523290487701</v>
      </c>
      <c r="H248" s="30">
        <v>706.86995051107294</v>
      </c>
      <c r="I248" s="9">
        <v>2035</v>
      </c>
      <c r="J248" s="30">
        <f t="shared" si="67"/>
        <v>-1926.85647679371</v>
      </c>
      <c r="K248" s="71">
        <v>19268.5647679371</v>
      </c>
    </row>
    <row r="249" spans="2:11" x14ac:dyDescent="0.25">
      <c r="B249" s="6"/>
      <c r="E249" s="8">
        <v>2036</v>
      </c>
      <c r="F249" s="30">
        <f t="shared" si="66"/>
        <v>-2358.7319004641095</v>
      </c>
      <c r="G249" s="30">
        <v>22834.588192864299</v>
      </c>
      <c r="H249" s="30">
        <v>752.73081177679796</v>
      </c>
      <c r="I249" s="9">
        <v>2036</v>
      </c>
      <c r="J249" s="30">
        <f t="shared" si="67"/>
        <v>-2036.48734999969</v>
      </c>
      <c r="K249" s="71">
        <v>20364.873499996898</v>
      </c>
    </row>
    <row r="250" spans="2:11" x14ac:dyDescent="0.25">
      <c r="B250" s="6"/>
      <c r="E250" s="8">
        <v>2037</v>
      </c>
      <c r="F250" s="30">
        <f t="shared" si="66"/>
        <v>-2497.3244768283521</v>
      </c>
      <c r="G250" s="30">
        <v>24174.653095240999</v>
      </c>
      <c r="H250" s="30">
        <v>798.59167304252298</v>
      </c>
      <c r="I250" s="9">
        <v>2037</v>
      </c>
      <c r="J250" s="30">
        <f t="shared" si="67"/>
        <v>-2146.1182232056599</v>
      </c>
      <c r="K250" s="71">
        <v>21461.182232056599</v>
      </c>
    </row>
    <row r="251" spans="2:11" x14ac:dyDescent="0.25">
      <c r="B251" s="6"/>
      <c r="E251" s="8">
        <v>2038</v>
      </c>
      <c r="F251" s="30">
        <f t="shared" si="66"/>
        <v>-2635.9170531925852</v>
      </c>
      <c r="G251" s="30">
        <v>25514.717997617601</v>
      </c>
      <c r="H251" s="30">
        <v>844.45253430824903</v>
      </c>
      <c r="I251" s="9">
        <v>2038</v>
      </c>
      <c r="J251" s="30">
        <f t="shared" si="67"/>
        <v>-2255.74909641164</v>
      </c>
      <c r="K251" s="71">
        <v>22557.490964116401</v>
      </c>
    </row>
    <row r="252" spans="2:11" x14ac:dyDescent="0.25">
      <c r="B252" s="6"/>
      <c r="E252" s="8">
        <v>2039</v>
      </c>
      <c r="F252" s="30">
        <f t="shared" si="66"/>
        <v>-2774.5096295568173</v>
      </c>
      <c r="G252" s="30">
        <v>26854.782899994199</v>
      </c>
      <c r="H252" s="30">
        <v>890.31339557397405</v>
      </c>
      <c r="I252" s="9">
        <v>2039</v>
      </c>
      <c r="J252" s="30">
        <f t="shared" si="67"/>
        <v>-2365.3799696176197</v>
      </c>
      <c r="K252" s="71">
        <v>23653.7996961762</v>
      </c>
    </row>
    <row r="253" spans="2:11" x14ac:dyDescent="0.25">
      <c r="B253" s="6"/>
      <c r="E253" s="8">
        <v>2040</v>
      </c>
      <c r="F253" s="30">
        <f t="shared" si="66"/>
        <v>-2913.10220592105</v>
      </c>
      <c r="G253" s="30">
        <v>28194.847802370801</v>
      </c>
      <c r="H253" s="30">
        <v>936.17425683969896</v>
      </c>
      <c r="I253" s="9">
        <v>2040</v>
      </c>
      <c r="J253" s="30">
        <f t="shared" si="67"/>
        <v>-2475.0108428235899</v>
      </c>
      <c r="K253" s="71">
        <v>24750.108428235901</v>
      </c>
    </row>
    <row r="254" spans="2:11" x14ac:dyDescent="0.25">
      <c r="B254" s="6"/>
      <c r="E254" s="8">
        <v>2041</v>
      </c>
      <c r="F254" s="30">
        <f t="shared" si="66"/>
        <v>-3051.6947822852821</v>
      </c>
      <c r="G254" s="30">
        <v>29534.912704747399</v>
      </c>
      <c r="H254" s="30">
        <v>982.03511810542398</v>
      </c>
      <c r="I254" s="9">
        <v>2041</v>
      </c>
      <c r="J254" s="30">
        <f t="shared" si="67"/>
        <v>-2584.64171602957</v>
      </c>
      <c r="K254" s="71">
        <v>25846.417160295699</v>
      </c>
    </row>
    <row r="255" spans="2:11" ht="15.75" thickBot="1" x14ac:dyDescent="0.3">
      <c r="B255" s="6"/>
      <c r="E255" s="11">
        <v>2042</v>
      </c>
      <c r="F255" s="28">
        <f t="shared" si="66"/>
        <v>-3190.2873586495152</v>
      </c>
      <c r="G255" s="28">
        <v>30874.977607124001</v>
      </c>
      <c r="H255" s="28">
        <v>1027.8959793711499</v>
      </c>
      <c r="I255" s="12">
        <v>2042</v>
      </c>
      <c r="J255" s="28">
        <f t="shared" si="67"/>
        <v>-2694.2725892355497</v>
      </c>
      <c r="K255" s="72">
        <v>26942.725892355498</v>
      </c>
    </row>
    <row r="256" spans="2:11" ht="15.75" thickBot="1" x14ac:dyDescent="0.3">
      <c r="B256" s="6"/>
      <c r="F256" s="5"/>
      <c r="G256" s="5"/>
      <c r="H256" s="5"/>
      <c r="J256" s="5"/>
      <c r="K256" s="5"/>
    </row>
    <row r="257" spans="2:11" ht="24" thickBot="1" x14ac:dyDescent="0.4">
      <c r="B257" s="6"/>
      <c r="E257" s="42" t="s">
        <v>28</v>
      </c>
      <c r="F257" s="43"/>
      <c r="G257" s="43"/>
      <c r="H257" s="43"/>
      <c r="I257" s="43"/>
      <c r="J257" s="43"/>
      <c r="K257" s="50"/>
    </row>
    <row r="258" spans="2:11" ht="15.75" thickBot="1" x14ac:dyDescent="0.3">
      <c r="B258" s="6"/>
      <c r="E258" s="44" t="s">
        <v>1</v>
      </c>
      <c r="F258" s="45"/>
      <c r="G258" s="45"/>
      <c r="H258" s="16"/>
      <c r="I258" s="45" t="s">
        <v>2</v>
      </c>
      <c r="J258" s="45"/>
      <c r="K258" s="46"/>
    </row>
    <row r="259" spans="2:11" ht="15.75" thickBot="1" x14ac:dyDescent="0.3">
      <c r="E259" s="11" t="s">
        <v>3</v>
      </c>
      <c r="F259" s="12" t="s">
        <v>0</v>
      </c>
      <c r="G259" s="12" t="s">
        <v>26</v>
      </c>
      <c r="H259" s="12" t="s">
        <v>16</v>
      </c>
      <c r="I259" s="12" t="s">
        <v>3</v>
      </c>
      <c r="J259" s="13" t="s">
        <v>0</v>
      </c>
      <c r="K259" s="55" t="s">
        <v>25</v>
      </c>
    </row>
    <row r="260" spans="2:11" x14ac:dyDescent="0.25">
      <c r="E260" s="8">
        <v>2022</v>
      </c>
      <c r="F260" s="30">
        <f>-(G260+H260)*6/100</f>
        <v>-450</v>
      </c>
      <c r="G260" s="30">
        <v>7500</v>
      </c>
      <c r="H260" s="30"/>
      <c r="I260" s="9">
        <v>2022</v>
      </c>
      <c r="J260" s="31">
        <f>-(K260*6/100)</f>
        <v>-450</v>
      </c>
      <c r="K260" s="71">
        <v>7500</v>
      </c>
    </row>
    <row r="261" spans="2:11" x14ac:dyDescent="0.25">
      <c r="E261" s="8">
        <v>2023</v>
      </c>
      <c r="F261" s="30">
        <f>-(G261+H261)*6/100</f>
        <v>-503.72250000000003</v>
      </c>
      <c r="G261" s="30">
        <v>8145.375</v>
      </c>
      <c r="H261" s="30">
        <v>250</v>
      </c>
      <c r="I261" s="9">
        <v>2023</v>
      </c>
      <c r="J261" s="31">
        <f>-(K261*6/100)</f>
        <v>-485.06850000000009</v>
      </c>
      <c r="K261" s="71">
        <v>8084.4750000000004</v>
      </c>
    </row>
    <row r="262" spans="2:11" x14ac:dyDescent="0.25">
      <c r="E262" s="8">
        <v>2024</v>
      </c>
      <c r="F262" s="30">
        <f>-(G262+H262)*6/100</f>
        <v>-547.49823187499987</v>
      </c>
      <c r="G262" s="30">
        <v>8850.920531249998</v>
      </c>
      <c r="H262" s="30">
        <v>274.05</v>
      </c>
      <c r="I262" s="9">
        <v>2024</v>
      </c>
      <c r="J262" s="31">
        <f>-(K262*6/100)</f>
        <v>-522.97002607499996</v>
      </c>
      <c r="K262" s="71">
        <v>8716.1671012499992</v>
      </c>
    </row>
    <row r="263" spans="2:11" x14ac:dyDescent="0.25">
      <c r="E263" s="8">
        <v>2025</v>
      </c>
      <c r="F263" s="30">
        <f>-(G263+H263)*6/100</f>
        <v>-595.38436747453113</v>
      </c>
      <c r="G263" s="30">
        <v>9622.6591812421866</v>
      </c>
      <c r="H263" s="30">
        <v>300.41361000000001</v>
      </c>
      <c r="I263" s="9">
        <v>2025</v>
      </c>
      <c r="J263" s="31">
        <f>-(K263*6/100)</f>
        <v>-563.94157327507116</v>
      </c>
      <c r="K263" s="71">
        <v>9399.0262212511861</v>
      </c>
    </row>
    <row r="264" spans="2:11" x14ac:dyDescent="0.25">
      <c r="E264" s="8">
        <v>2026</v>
      </c>
      <c r="F264" s="30">
        <f>-(G264+H264)*6/100</f>
        <v>-647.79381927438851</v>
      </c>
      <c r="G264" s="30">
        <v>10467.250255291141</v>
      </c>
      <c r="H264" s="30">
        <v>329.31339928199998</v>
      </c>
      <c r="I264" s="9">
        <v>2026</v>
      </c>
      <c r="J264" s="31">
        <f>-(K264*6/100)</f>
        <v>-608.24059868376571</v>
      </c>
      <c r="K264" s="71">
        <v>10137.343311396095</v>
      </c>
    </row>
    <row r="265" spans="2:11" x14ac:dyDescent="0.25">
      <c r="E265" s="8">
        <v>2027</v>
      </c>
      <c r="F265" s="30">
        <f>-(G265+H265)*6/100</f>
        <v>-705.18318206295169</v>
      </c>
      <c r="G265" s="30">
        <v>11392.0596860896</v>
      </c>
      <c r="H265" s="30">
        <v>360.99334829292837</v>
      </c>
      <c r="I265" s="9">
        <v>2027</v>
      </c>
      <c r="J265" s="31">
        <f>-(K265*6/100)</f>
        <v>-656.14683621519737</v>
      </c>
      <c r="K265" s="71">
        <v>10935.780603586623</v>
      </c>
    </row>
    <row r="266" spans="2:11" ht="15.75" thickBot="1" x14ac:dyDescent="0.3">
      <c r="E266" s="8">
        <v>2028</v>
      </c>
      <c r="F266" s="30">
        <f>-(G266+H266)*6/100</f>
        <v>-768.05752293003229</v>
      </c>
      <c r="G266" s="30">
        <v>12405.237807101832</v>
      </c>
      <c r="H266" s="30">
        <v>395.7209083987081</v>
      </c>
      <c r="I266" s="9">
        <v>2028</v>
      </c>
      <c r="J266" s="31">
        <f>-(K266*6/100)</f>
        <v>-707.96427589207985</v>
      </c>
      <c r="K266" s="71">
        <v>11799.404598201332</v>
      </c>
    </row>
    <row r="267" spans="2:11" x14ac:dyDescent="0.25">
      <c r="E267" s="8">
        <v>2029</v>
      </c>
      <c r="F267" s="30">
        <f>-(G267+H267)*6/100</f>
        <v>-836.97570883603305</v>
      </c>
      <c r="G267" s="30">
        <v>13515.805887480554</v>
      </c>
      <c r="H267" s="30">
        <v>433.78925978666388</v>
      </c>
      <c r="I267" s="9">
        <v>2029</v>
      </c>
      <c r="J267" s="30">
        <f>-(K267*6/100)</f>
        <v>-764.02332276354684</v>
      </c>
      <c r="K267" s="70">
        <v>12733.722046059116</v>
      </c>
    </row>
    <row r="268" spans="2:11" x14ac:dyDescent="0.25">
      <c r="E268" s="8">
        <v>2030</v>
      </c>
      <c r="F268" s="30">
        <f>-(G268+H268)*6/100</f>
        <v>-912.55633296832605</v>
      </c>
      <c r="G268" s="30">
        <v>14733.752429560625</v>
      </c>
      <c r="H268" s="30">
        <v>475.5197865781409</v>
      </c>
      <c r="I268" s="9">
        <v>2030</v>
      </c>
      <c r="J268" s="30">
        <f>-(K268*6/100)</f>
        <v>-824.68315203618931</v>
      </c>
      <c r="K268" s="71">
        <v>13744.719200603155</v>
      </c>
    </row>
    <row r="269" spans="2:11" x14ac:dyDescent="0.25">
      <c r="E269" s="8">
        <v>2031</v>
      </c>
      <c r="F269" s="30">
        <f>-(G269+H269)*6/100</f>
        <v>-995.48430812156289</v>
      </c>
      <c r="G269" s="30">
        <v>16070.140345312426</v>
      </c>
      <c r="H269" s="30">
        <v>521.26479004695807</v>
      </c>
      <c r="I269" s="9">
        <v>2031</v>
      </c>
      <c r="J269" s="30">
        <f>-(K269*6/100)</f>
        <v>-890.33427853955834</v>
      </c>
      <c r="K269" s="71">
        <v>14838.904642325972</v>
      </c>
    </row>
    <row r="270" spans="2:11" x14ac:dyDescent="0.25">
      <c r="E270" s="8">
        <v>2032</v>
      </c>
      <c r="F270" s="30">
        <f>-(G270+H270)*6/100</f>
        <v>-1086.5182031800853</v>
      </c>
      <c r="G270" s="30">
        <v>17537.226256818612</v>
      </c>
      <c r="H270" s="30">
        <v>571.41046284947538</v>
      </c>
      <c r="I270" s="9">
        <v>2032</v>
      </c>
      <c r="J270" s="30">
        <f>-(K270*6/100)</f>
        <v>-961.40136034104614</v>
      </c>
      <c r="K270" s="71">
        <v>16023.356005684102</v>
      </c>
    </row>
    <row r="271" spans="2:11" x14ac:dyDescent="0.25">
      <c r="B271" s="6"/>
      <c r="E271" s="8">
        <v>2033</v>
      </c>
      <c r="F271" s="30">
        <f t="shared" ref="F271:F278" si="68">-(G271+H271)*6/100</f>
        <v>-1165.7725028228474</v>
      </c>
      <c r="G271" s="30">
        <v>18814.393485734501</v>
      </c>
      <c r="H271" s="30">
        <v>615.14822797962302</v>
      </c>
      <c r="I271" s="9">
        <v>2033</v>
      </c>
      <c r="J271" s="30">
        <f t="shared" ref="J271:J278" si="69">-(K271*6/100)</f>
        <v>-1024.5568382290498</v>
      </c>
      <c r="K271" s="71">
        <v>17075.947303817498</v>
      </c>
    </row>
    <row r="272" spans="2:11" x14ac:dyDescent="0.25">
      <c r="B272" s="6"/>
      <c r="E272" s="8">
        <v>2034</v>
      </c>
      <c r="F272" s="30">
        <f t="shared" si="68"/>
        <v>-1248.9280486413868</v>
      </c>
      <c r="G272" s="30">
        <v>20154.458388111099</v>
      </c>
      <c r="H272" s="30">
        <v>661.00908924534804</v>
      </c>
      <c r="I272" s="9">
        <v>2034</v>
      </c>
      <c r="J272" s="30">
        <f t="shared" si="69"/>
        <v>-1090.335362152638</v>
      </c>
      <c r="K272" s="71">
        <v>18172.256035877301</v>
      </c>
    </row>
    <row r="273" spans="2:11" x14ac:dyDescent="0.25">
      <c r="B273" s="6"/>
      <c r="E273" s="8">
        <v>2035</v>
      </c>
      <c r="F273" s="30">
        <f t="shared" si="68"/>
        <v>-1332.0835944599266</v>
      </c>
      <c r="G273" s="30">
        <v>21494.523290487701</v>
      </c>
      <c r="H273" s="30">
        <v>706.86995051107294</v>
      </c>
      <c r="I273" s="9">
        <v>2035</v>
      </c>
      <c r="J273" s="30">
        <f t="shared" si="69"/>
        <v>-1156.113886076226</v>
      </c>
      <c r="K273" s="71">
        <v>19268.5647679371</v>
      </c>
    </row>
    <row r="274" spans="2:11" x14ac:dyDescent="0.25">
      <c r="B274" s="6"/>
      <c r="E274" s="8">
        <v>2036</v>
      </c>
      <c r="F274" s="30">
        <f t="shared" si="68"/>
        <v>-1415.239140278466</v>
      </c>
      <c r="G274" s="30">
        <v>22834.588192864299</v>
      </c>
      <c r="H274" s="30">
        <v>752.73081177679796</v>
      </c>
      <c r="I274" s="9">
        <v>2036</v>
      </c>
      <c r="J274" s="30">
        <f t="shared" si="69"/>
        <v>-1221.8924099998139</v>
      </c>
      <c r="K274" s="71">
        <v>20364.873499996898</v>
      </c>
    </row>
    <row r="275" spans="2:11" x14ac:dyDescent="0.25">
      <c r="B275" s="6"/>
      <c r="E275" s="8">
        <v>2037</v>
      </c>
      <c r="F275" s="30">
        <f t="shared" si="68"/>
        <v>-1498.3946860970113</v>
      </c>
      <c r="G275" s="30">
        <v>24174.653095240999</v>
      </c>
      <c r="H275" s="30">
        <v>798.59167304252298</v>
      </c>
      <c r="I275" s="9">
        <v>2037</v>
      </c>
      <c r="J275" s="30">
        <f t="shared" si="69"/>
        <v>-1287.670933923396</v>
      </c>
      <c r="K275" s="71">
        <v>21461.182232056599</v>
      </c>
    </row>
    <row r="276" spans="2:11" x14ac:dyDescent="0.25">
      <c r="B276" s="6"/>
      <c r="E276" s="8">
        <v>2038</v>
      </c>
      <c r="F276" s="30">
        <f t="shared" si="68"/>
        <v>-1581.5502319155512</v>
      </c>
      <c r="G276" s="30">
        <v>25514.717997617601</v>
      </c>
      <c r="H276" s="30">
        <v>844.45253430824903</v>
      </c>
      <c r="I276" s="9">
        <v>2038</v>
      </c>
      <c r="J276" s="30">
        <f t="shared" si="69"/>
        <v>-1353.4494578469842</v>
      </c>
      <c r="K276" s="71">
        <v>22557.490964116401</v>
      </c>
    </row>
    <row r="277" spans="2:11" x14ac:dyDescent="0.25">
      <c r="B277" s="6"/>
      <c r="E277" s="8">
        <v>2039</v>
      </c>
      <c r="F277" s="30">
        <f t="shared" si="68"/>
        <v>-1664.7057777340906</v>
      </c>
      <c r="G277" s="30">
        <v>26854.782899994199</v>
      </c>
      <c r="H277" s="30">
        <v>890.31339557397405</v>
      </c>
      <c r="I277" s="9">
        <v>2039</v>
      </c>
      <c r="J277" s="30">
        <f t="shared" si="69"/>
        <v>-1419.2279817705721</v>
      </c>
      <c r="K277" s="71">
        <v>23653.7996961762</v>
      </c>
    </row>
    <row r="278" spans="2:11" x14ac:dyDescent="0.25">
      <c r="B278" s="6"/>
      <c r="E278" s="8">
        <v>2040</v>
      </c>
      <c r="F278" s="30">
        <f t="shared" si="68"/>
        <v>-1747.86132355263</v>
      </c>
      <c r="G278" s="30">
        <v>28194.847802370801</v>
      </c>
      <c r="H278" s="30">
        <v>936.17425683969896</v>
      </c>
      <c r="I278" s="9">
        <v>2040</v>
      </c>
      <c r="J278" s="30">
        <f t="shared" si="69"/>
        <v>-1485.0065056941542</v>
      </c>
      <c r="K278" s="71">
        <v>24750.108428235901</v>
      </c>
    </row>
    <row r="279" spans="2:11" x14ac:dyDescent="0.25">
      <c r="B279" s="6"/>
      <c r="E279" s="8">
        <v>2041</v>
      </c>
      <c r="F279" s="30">
        <f>-(G279+H279)*6/100</f>
        <v>-1831.0168693711696</v>
      </c>
      <c r="G279" s="30">
        <v>29534.912704747399</v>
      </c>
      <c r="H279" s="30">
        <v>982.035118105425</v>
      </c>
      <c r="I279" s="9">
        <v>2041</v>
      </c>
      <c r="J279" s="30">
        <f>-(K279*6/100)</f>
        <v>-1550.7850296177419</v>
      </c>
      <c r="K279" s="71">
        <v>25846.417160295699</v>
      </c>
    </row>
    <row r="280" spans="2:11" ht="15.75" thickBot="1" x14ac:dyDescent="0.3">
      <c r="B280" s="6"/>
      <c r="E280" s="11">
        <v>2042</v>
      </c>
      <c r="F280" s="28">
        <f>-(G280+H280)*6/100</f>
        <v>-1914.1724151897092</v>
      </c>
      <c r="G280" s="28">
        <v>30874.977607124001</v>
      </c>
      <c r="H280" s="28">
        <v>1027.8959793711499</v>
      </c>
      <c r="I280" s="12">
        <v>2042</v>
      </c>
      <c r="J280" s="28">
        <f>-(K280*6/100)</f>
        <v>-1616.5635535413301</v>
      </c>
      <c r="K280" s="72">
        <v>26942.725892355498</v>
      </c>
    </row>
    <row r="281" spans="2:11" x14ac:dyDescent="0.25">
      <c r="B281" s="6"/>
      <c r="F281" s="5"/>
      <c r="G281" s="5"/>
      <c r="H281" s="5"/>
      <c r="J281" s="5"/>
      <c r="K281" s="5"/>
    </row>
    <row r="282" spans="2:11" ht="15.75" thickBot="1" x14ac:dyDescent="0.3">
      <c r="B282" s="6"/>
      <c r="F282" s="5"/>
      <c r="G282" s="5"/>
      <c r="H282" s="5"/>
      <c r="J282" s="5"/>
      <c r="K282" s="5"/>
    </row>
    <row r="283" spans="2:11" ht="24" thickBot="1" x14ac:dyDescent="0.4">
      <c r="B283" s="6"/>
      <c r="E283" s="42" t="s">
        <v>17</v>
      </c>
      <c r="F283" s="43"/>
      <c r="G283" s="43"/>
      <c r="H283" s="43"/>
      <c r="I283" s="50"/>
      <c r="J283" s="5"/>
      <c r="K283" s="5"/>
    </row>
    <row r="284" spans="2:11" ht="15.75" thickBot="1" x14ac:dyDescent="0.3">
      <c r="B284" s="6"/>
      <c r="E284" s="44" t="s">
        <v>1</v>
      </c>
      <c r="F284" s="45"/>
      <c r="G284" s="33"/>
      <c r="H284" s="45" t="s">
        <v>2</v>
      </c>
      <c r="I284" s="46"/>
      <c r="J284" s="5"/>
      <c r="K284" s="5"/>
    </row>
    <row r="285" spans="2:11" ht="15.75" thickBot="1" x14ac:dyDescent="0.3">
      <c r="B285" s="6"/>
      <c r="E285" s="15" t="s">
        <v>3</v>
      </c>
      <c r="F285" s="16" t="s">
        <v>0</v>
      </c>
      <c r="G285" s="16"/>
      <c r="H285" s="16" t="s">
        <v>3</v>
      </c>
      <c r="I285" s="17" t="s">
        <v>0</v>
      </c>
      <c r="J285" s="5"/>
      <c r="K285" s="5"/>
    </row>
    <row r="286" spans="2:11" x14ac:dyDescent="0.25">
      <c r="B286" s="6"/>
      <c r="E286" s="8">
        <v>2022</v>
      </c>
      <c r="F286" s="9">
        <v>30</v>
      </c>
      <c r="G286" s="30"/>
      <c r="H286" s="9">
        <v>2022</v>
      </c>
      <c r="I286" s="10">
        <v>0</v>
      </c>
      <c r="J286" s="5"/>
      <c r="K286" s="5"/>
    </row>
    <row r="287" spans="2:11" x14ac:dyDescent="0.25">
      <c r="B287" s="6"/>
      <c r="E287" s="8">
        <v>2023</v>
      </c>
      <c r="F287" s="30">
        <f>F286*103/100</f>
        <v>30.9</v>
      </c>
      <c r="G287" s="30"/>
      <c r="H287" s="9">
        <v>2023</v>
      </c>
      <c r="I287" s="10">
        <v>0</v>
      </c>
      <c r="J287" s="5"/>
      <c r="K287" s="5"/>
    </row>
    <row r="288" spans="2:11" x14ac:dyDescent="0.25">
      <c r="B288" s="6"/>
      <c r="E288" s="8">
        <v>2024</v>
      </c>
      <c r="F288" s="30">
        <f t="shared" ref="F288:F306" si="70">F287*103/100</f>
        <v>31.826999999999998</v>
      </c>
      <c r="G288" s="30"/>
      <c r="H288" s="9">
        <v>2024</v>
      </c>
      <c r="I288" s="10">
        <v>0</v>
      </c>
      <c r="J288" s="5"/>
      <c r="K288" s="5"/>
    </row>
    <row r="289" spans="2:18" x14ac:dyDescent="0.25">
      <c r="B289" s="6"/>
      <c r="E289" s="8">
        <v>2025</v>
      </c>
      <c r="F289" s="30">
        <f t="shared" si="70"/>
        <v>32.781809999999993</v>
      </c>
      <c r="G289" s="30"/>
      <c r="H289" s="9">
        <v>2025</v>
      </c>
      <c r="I289" s="10">
        <v>0</v>
      </c>
      <c r="J289" s="5"/>
      <c r="K289" s="5"/>
    </row>
    <row r="290" spans="2:18" x14ac:dyDescent="0.25">
      <c r="B290" s="6"/>
      <c r="E290" s="8">
        <v>2026</v>
      </c>
      <c r="F290" s="30">
        <f t="shared" si="70"/>
        <v>33.765264299999991</v>
      </c>
      <c r="G290" s="30"/>
      <c r="H290" s="9">
        <v>2026</v>
      </c>
      <c r="I290" s="10">
        <v>0</v>
      </c>
      <c r="J290" s="5"/>
      <c r="K290" s="5"/>
    </row>
    <row r="291" spans="2:18" x14ac:dyDescent="0.25">
      <c r="B291" s="6"/>
      <c r="E291" s="8">
        <v>2027</v>
      </c>
      <c r="F291" s="30">
        <f t="shared" si="70"/>
        <v>34.778222228999986</v>
      </c>
      <c r="G291" s="30"/>
      <c r="H291" s="9">
        <v>2027</v>
      </c>
      <c r="I291" s="10">
        <v>0</v>
      </c>
      <c r="J291" s="5"/>
      <c r="K291" s="5"/>
    </row>
    <row r="292" spans="2:18" x14ac:dyDescent="0.25">
      <c r="B292" s="6"/>
      <c r="E292" s="8">
        <v>2028</v>
      </c>
      <c r="F292" s="30">
        <f t="shared" si="70"/>
        <v>35.821568895869987</v>
      </c>
      <c r="G292" s="30"/>
      <c r="H292" s="9">
        <v>2028</v>
      </c>
      <c r="I292" s="10">
        <v>0</v>
      </c>
      <c r="J292" s="5"/>
      <c r="K292" s="5"/>
    </row>
    <row r="293" spans="2:18" x14ac:dyDescent="0.25">
      <c r="B293" s="6"/>
      <c r="E293" s="8">
        <v>2029</v>
      </c>
      <c r="F293" s="30">
        <f t="shared" si="70"/>
        <v>36.896215962746084</v>
      </c>
      <c r="G293" s="30"/>
      <c r="H293" s="9">
        <v>2029</v>
      </c>
      <c r="I293" s="10">
        <v>0</v>
      </c>
      <c r="J293" s="5"/>
      <c r="K293" s="5"/>
    </row>
    <row r="294" spans="2:18" x14ac:dyDescent="0.25">
      <c r="B294" s="6"/>
      <c r="E294" s="8">
        <v>2030</v>
      </c>
      <c r="F294" s="30">
        <f t="shared" si="70"/>
        <v>38.003102441628464</v>
      </c>
      <c r="G294" s="30"/>
      <c r="H294" s="9">
        <v>2030</v>
      </c>
      <c r="I294" s="10">
        <v>0</v>
      </c>
      <c r="J294" s="5"/>
      <c r="K294" s="5"/>
    </row>
    <row r="295" spans="2:18" x14ac:dyDescent="0.25">
      <c r="B295" s="6"/>
      <c r="E295" s="8">
        <v>2031</v>
      </c>
      <c r="F295" s="30">
        <f t="shared" si="70"/>
        <v>39.143195514877313</v>
      </c>
      <c r="G295" s="19"/>
      <c r="H295" s="9">
        <v>2031</v>
      </c>
      <c r="I295" s="10">
        <v>0</v>
      </c>
      <c r="J295" s="3"/>
      <c r="K295" s="3"/>
      <c r="L295" s="3"/>
      <c r="M295" s="3"/>
      <c r="N295" s="3"/>
      <c r="O295" s="3"/>
      <c r="P295" s="3"/>
      <c r="Q295" s="3"/>
      <c r="R295" s="3"/>
    </row>
    <row r="296" spans="2:18" x14ac:dyDescent="0.25">
      <c r="B296" s="6"/>
      <c r="E296" s="8">
        <v>2032</v>
      </c>
      <c r="F296" s="30">
        <f t="shared" si="70"/>
        <v>40.317491380323631</v>
      </c>
      <c r="G296" s="9"/>
      <c r="H296" s="9">
        <v>2032</v>
      </c>
      <c r="I296" s="10">
        <v>0</v>
      </c>
    </row>
    <row r="297" spans="2:18" x14ac:dyDescent="0.25">
      <c r="B297" s="6"/>
      <c r="E297" s="8">
        <v>2033</v>
      </c>
      <c r="F297" s="30">
        <f t="shared" si="70"/>
        <v>41.52701612173334</v>
      </c>
      <c r="G297" s="30"/>
      <c r="H297" s="9">
        <v>2033</v>
      </c>
      <c r="I297" s="10">
        <v>0</v>
      </c>
      <c r="L297" s="1"/>
      <c r="N297" s="1"/>
      <c r="O297" s="5"/>
      <c r="P297" s="5"/>
      <c r="Q297" s="5"/>
      <c r="R297" s="5"/>
    </row>
    <row r="298" spans="2:18" x14ac:dyDescent="0.25">
      <c r="B298" s="6"/>
      <c r="E298" s="8">
        <v>2034</v>
      </c>
      <c r="F298" s="30">
        <f t="shared" si="70"/>
        <v>42.772826605385347</v>
      </c>
      <c r="G298" s="30"/>
      <c r="H298" s="9">
        <v>2034</v>
      </c>
      <c r="I298" s="10">
        <v>0</v>
      </c>
      <c r="L298" s="1"/>
      <c r="N298" s="1"/>
      <c r="O298" s="5"/>
      <c r="P298" s="5"/>
      <c r="Q298" s="5"/>
      <c r="R298" s="5"/>
    </row>
    <row r="299" spans="2:18" x14ac:dyDescent="0.25">
      <c r="B299" s="6"/>
      <c r="E299" s="8">
        <v>2035</v>
      </c>
      <c r="F299" s="30">
        <f t="shared" si="70"/>
        <v>44.056011403546911</v>
      </c>
      <c r="G299" s="19"/>
      <c r="H299" s="9">
        <v>2035</v>
      </c>
      <c r="I299" s="10">
        <v>0</v>
      </c>
      <c r="L299" s="1"/>
      <c r="N299" s="1"/>
      <c r="O299" s="5"/>
      <c r="P299" s="5"/>
      <c r="Q299" s="5"/>
      <c r="R299" s="5"/>
    </row>
    <row r="300" spans="2:18" x14ac:dyDescent="0.25">
      <c r="B300" s="6"/>
      <c r="E300" s="8">
        <v>2036</v>
      </c>
      <c r="F300" s="30">
        <f t="shared" si="70"/>
        <v>45.377691745653323</v>
      </c>
      <c r="G300" s="9"/>
      <c r="H300" s="9">
        <v>2036</v>
      </c>
      <c r="I300" s="10">
        <v>0</v>
      </c>
      <c r="L300" s="1"/>
      <c r="N300" s="1"/>
      <c r="O300" s="5"/>
      <c r="P300" s="5"/>
      <c r="Q300" s="5"/>
      <c r="R300" s="5"/>
    </row>
    <row r="301" spans="2:18" x14ac:dyDescent="0.25">
      <c r="E301" s="8">
        <v>2037</v>
      </c>
      <c r="F301" s="30">
        <f t="shared" si="70"/>
        <v>46.739022498022926</v>
      </c>
      <c r="G301" s="30"/>
      <c r="H301" s="9">
        <v>2037</v>
      </c>
      <c r="I301" s="10">
        <v>0</v>
      </c>
      <c r="L301" s="1"/>
      <c r="N301" s="1"/>
      <c r="O301" s="5"/>
      <c r="P301" s="5"/>
      <c r="Q301" s="5"/>
      <c r="R301" s="5"/>
    </row>
    <row r="302" spans="2:18" x14ac:dyDescent="0.25">
      <c r="E302" s="8">
        <v>2038</v>
      </c>
      <c r="F302" s="30">
        <f t="shared" si="70"/>
        <v>48.141193172963611</v>
      </c>
      <c r="G302" s="30"/>
      <c r="H302" s="9">
        <v>2038</v>
      </c>
      <c r="I302" s="10">
        <v>0</v>
      </c>
      <c r="L302" s="1"/>
      <c r="N302" s="1"/>
      <c r="O302" s="5"/>
      <c r="P302" s="5"/>
      <c r="Q302" s="5"/>
      <c r="R302" s="5"/>
    </row>
    <row r="303" spans="2:18" x14ac:dyDescent="0.25">
      <c r="E303" s="8">
        <v>2039</v>
      </c>
      <c r="F303" s="30">
        <f t="shared" si="70"/>
        <v>49.58542896815252</v>
      </c>
      <c r="G303" s="19"/>
      <c r="H303" s="9">
        <v>2039</v>
      </c>
      <c r="I303" s="10">
        <v>0</v>
      </c>
      <c r="L303" s="1"/>
      <c r="N303" s="1"/>
      <c r="O303" s="5"/>
      <c r="P303" s="5"/>
      <c r="Q303" s="5"/>
      <c r="R303" s="5"/>
    </row>
    <row r="304" spans="2:18" x14ac:dyDescent="0.25">
      <c r="E304" s="8">
        <v>2040</v>
      </c>
      <c r="F304" s="30">
        <f t="shared" si="70"/>
        <v>51.072991837197094</v>
      </c>
      <c r="G304" s="9"/>
      <c r="H304" s="9">
        <v>2040</v>
      </c>
      <c r="I304" s="10">
        <v>0</v>
      </c>
      <c r="L304" s="1"/>
      <c r="N304" s="1"/>
      <c r="O304" s="5"/>
      <c r="P304" s="5"/>
      <c r="Q304" s="5"/>
      <c r="R304" s="5"/>
    </row>
    <row r="305" spans="5:18" x14ac:dyDescent="0.25">
      <c r="E305" s="8">
        <v>2041</v>
      </c>
      <c r="F305" s="30">
        <f t="shared" si="70"/>
        <v>52.605181592313009</v>
      </c>
      <c r="G305" s="30"/>
      <c r="H305" s="9">
        <v>2041</v>
      </c>
      <c r="I305" s="10">
        <v>0</v>
      </c>
      <c r="L305" s="1"/>
      <c r="N305" s="1"/>
      <c r="O305" s="5"/>
      <c r="P305" s="5"/>
      <c r="Q305" s="5"/>
      <c r="R305" s="5"/>
    </row>
    <row r="306" spans="5:18" ht="15.75" thickBot="1" x14ac:dyDescent="0.3">
      <c r="E306" s="11">
        <v>2042</v>
      </c>
      <c r="F306" s="28">
        <f t="shared" si="70"/>
        <v>54.183337040082399</v>
      </c>
      <c r="G306" s="28"/>
      <c r="H306" s="12">
        <v>2042</v>
      </c>
      <c r="I306" s="13">
        <v>0</v>
      </c>
      <c r="L306" s="1"/>
      <c r="N306" s="1"/>
      <c r="O306" s="5"/>
      <c r="P306" s="5"/>
      <c r="Q306" s="5"/>
      <c r="R306" s="5"/>
    </row>
    <row r="307" spans="5:18" x14ac:dyDescent="0.25">
      <c r="L307" s="1"/>
      <c r="N307" s="1"/>
      <c r="O307" s="5"/>
      <c r="P307" s="5"/>
      <c r="Q307" s="5"/>
      <c r="R307" s="5"/>
    </row>
  </sheetData>
  <mergeCells count="39">
    <mergeCell ref="E283:I283"/>
    <mergeCell ref="E284:F284"/>
    <mergeCell ref="H284:I284"/>
    <mergeCell ref="J74:L74"/>
    <mergeCell ref="E232:K232"/>
    <mergeCell ref="E233:G233"/>
    <mergeCell ref="I233:K233"/>
    <mergeCell ref="E257:K257"/>
    <mergeCell ref="E258:G258"/>
    <mergeCell ref="I258:K258"/>
    <mergeCell ref="E180:I180"/>
    <mergeCell ref="E181:F181"/>
    <mergeCell ref="H181:I181"/>
    <mergeCell ref="E206:K206"/>
    <mergeCell ref="E207:G207"/>
    <mergeCell ref="I207:K207"/>
    <mergeCell ref="E147:I147"/>
    <mergeCell ref="E148:F148"/>
    <mergeCell ref="H148:I148"/>
    <mergeCell ref="E154:I154"/>
    <mergeCell ref="E155:G155"/>
    <mergeCell ref="H155:I155"/>
    <mergeCell ref="E72:L72"/>
    <mergeCell ref="E73:L73"/>
    <mergeCell ref="E99:L99"/>
    <mergeCell ref="J100:K100"/>
    <mergeCell ref="E124:L124"/>
    <mergeCell ref="E56:I56"/>
    <mergeCell ref="E57:F57"/>
    <mergeCell ref="H57:I57"/>
    <mergeCell ref="E61:I61"/>
    <mergeCell ref="E62:F62"/>
    <mergeCell ref="H62:I62"/>
    <mergeCell ref="E3:J3"/>
    <mergeCell ref="E4:G4"/>
    <mergeCell ref="H4:J4"/>
    <mergeCell ref="E29:J29"/>
    <mergeCell ref="E30:G30"/>
    <mergeCell ref="H30:J30"/>
  </mergeCells>
  <pageMargins left="0.7" right="0.7" top="0.75" bottom="0.75" header="0.3" footer="0.3"/>
  <pageSetup orientation="portrait" r:id="rId1"/>
  <ignoredErrors>
    <ignoredError sqref="I77:I86 I87:I96 I103:I112 I113:I122 F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Cashflow</vt:lpstr>
      <vt:lpstr>NPV and IRR</vt:lpstr>
      <vt:lpstr>Future Cashlow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Chaudhary</dc:creator>
  <cp:lastModifiedBy>Ganesh Chaudhary</cp:lastModifiedBy>
  <dcterms:created xsi:type="dcterms:W3CDTF">2022-02-17T06:58:52Z</dcterms:created>
  <dcterms:modified xsi:type="dcterms:W3CDTF">2022-02-20T21:06:52Z</dcterms:modified>
</cp:coreProperties>
</file>